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1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 codeName="{0730EB3F-75F1-03CD-C966-41DC9FD4AD36}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C:\Users\Maconka\Desktop\EPBC 2025\"/>
    </mc:Choice>
  </mc:AlternateContent>
  <xr:revisionPtr revIDLastSave="0" documentId="13_ncr:1_{039238A3-3722-47DC-A128-83925DCB4B13}" xr6:coauthVersionLast="47" xr6:coauthVersionMax="47" xr10:uidLastSave="{00000000-0000-0000-0000-000000000000}"/>
  <bookViews>
    <workbookView xWindow="-120" yWindow="-120" windowWidth="29040" windowHeight="15840" firstSheet="7" activeTab="12" xr2:uid="{00000000-000D-0000-FFFF-FFFF00000000}"/>
  </bookViews>
  <sheets>
    <sheet name="Ismertető" sheetId="30" r:id="rId1"/>
    <sheet name="kod" sheetId="1" r:id="rId2"/>
    <sheet name="szakasz1" sheetId="4" r:id="rId3"/>
    <sheet name="szakasz2" sheetId="50" r:id="rId4"/>
    <sheet name="szakasz3" sheetId="51" r:id="rId5"/>
    <sheet name="szakasz4" sheetId="52" r:id="rId6"/>
    <sheet name="szakasz5" sheetId="53" r:id="rId7"/>
    <sheet name="szakasz6" sheetId="54" r:id="rId8"/>
    <sheet name="szakasz7" sheetId="63" r:id="rId9"/>
    <sheet name="szakasz8" sheetId="64" r:id="rId10"/>
    <sheet name="szakasz9" sheetId="65" r:id="rId11"/>
    <sheet name="szakasz10" sheetId="66" r:id="rId12"/>
    <sheet name="Összesen" sheetId="6" r:id="rId13"/>
    <sheet name="Sorrend_szektoronként" sheetId="56" r:id="rId14"/>
    <sheet name="Fajonkénti" sheetId="68" r:id="rId15"/>
    <sheet name="Statisztika" sheetId="57" r:id="rId16"/>
    <sheet name="CsapatStat" sheetId="67" r:id="rId17"/>
    <sheet name="Stat_06" sheetId="69" state="hidden" r:id="rId18"/>
    <sheet name="Diagram_kg" sheetId="3" r:id="rId19"/>
    <sheet name="Diagram_db" sheetId="10" r:id="rId20"/>
    <sheet name="Össz_részletes" sheetId="20" state="hidden" r:id="rId21"/>
  </sheets>
  <definedNames>
    <definedName name="_xlnm._FilterDatabase" localSheetId="14" hidden="1">Fajonkénti!$A$7:$Q$7</definedName>
    <definedName name="_xlnm._FilterDatabase" localSheetId="20" hidden="1">Össz_részletes!$A$6:$G$238</definedName>
    <definedName name="_xlnm._FilterDatabase" localSheetId="12" hidden="1">Összesen!$B$6:$G$17</definedName>
    <definedName name="_xlnm._FilterDatabase" localSheetId="13" hidden="1">Sorrend_szektoronként!$A$7:$P$7</definedName>
    <definedName name="_xlnm._FilterDatabase" localSheetId="2" hidden="1">szakasz1!$A$6:$M$238</definedName>
    <definedName name="_xlnm._FilterDatabase" localSheetId="11" hidden="1">szakasz10!$A$1:$O$231</definedName>
    <definedName name="_xlnm._FilterDatabase" localSheetId="3" hidden="1">szakasz2!$A$6:$M$94</definedName>
    <definedName name="_xlnm._FilterDatabase" localSheetId="4" hidden="1">szakasz3!$A$6:$K$94</definedName>
    <definedName name="_xlnm._FilterDatabase" localSheetId="5" hidden="1">szakasz4!$A$6:$K$94</definedName>
    <definedName name="_xlnm._FilterDatabase" localSheetId="6" hidden="1">szakasz5!$A$6:$K$94</definedName>
    <definedName name="_xlnm._FilterDatabase" localSheetId="7" hidden="1">szakasz6!$A$1:$O$231</definedName>
    <definedName name="_xlnm._FilterDatabase" localSheetId="8" hidden="1">szakasz7!$A$1:$O$231</definedName>
    <definedName name="_xlnm._FilterDatabase" localSheetId="9" hidden="1">szakasz8!$A$1:$O$231</definedName>
    <definedName name="_xlnm._FilterDatabase" localSheetId="10" hidden="1">szakasz9!$A$1:$O$231</definedName>
    <definedName name="_Hlk102679503" localSheetId="2">szakasz1!$C$10</definedName>
    <definedName name="_xlnm.Print_Titles" localSheetId="12">Összesen!$1:$6</definedName>
    <definedName name="_xlnm.Print_Titles" localSheetId="13">Sorrend_szektoronként!$2:$8</definedName>
  </definedNames>
  <calcPr calcId="191029"/>
</workbook>
</file>

<file path=xl/calcChain.xml><?xml version="1.0" encoding="utf-8"?>
<calcChain xmlns="http://schemas.openxmlformats.org/spreadsheetml/2006/main">
  <c r="J22" i="67" l="1"/>
  <c r="I22" i="67"/>
  <c r="H22" i="67"/>
  <c r="G22" i="67"/>
  <c r="F22" i="67"/>
  <c r="E22" i="67"/>
  <c r="C22" i="67"/>
  <c r="B22" i="67"/>
  <c r="J21" i="67"/>
  <c r="I21" i="67"/>
  <c r="H21" i="67"/>
  <c r="G21" i="67"/>
  <c r="F21" i="67"/>
  <c r="E21" i="67"/>
  <c r="C21" i="67"/>
  <c r="B21" i="67"/>
  <c r="J19" i="67"/>
  <c r="I19" i="67"/>
  <c r="H19" i="67"/>
  <c r="G19" i="67"/>
  <c r="F19" i="67"/>
  <c r="E19" i="67"/>
  <c r="C19" i="67"/>
  <c r="B19" i="67"/>
  <c r="J18" i="67"/>
  <c r="I18" i="67"/>
  <c r="H18" i="67"/>
  <c r="G18" i="67"/>
  <c r="F18" i="67"/>
  <c r="E18" i="67"/>
  <c r="C18" i="67"/>
  <c r="B18" i="67"/>
  <c r="J17" i="67"/>
  <c r="I17" i="67"/>
  <c r="H17" i="67"/>
  <c r="G17" i="67"/>
  <c r="F17" i="67"/>
  <c r="E17" i="67"/>
  <c r="C17" i="67"/>
  <c r="B17" i="67"/>
  <c r="J16" i="67"/>
  <c r="I16" i="67"/>
  <c r="H16" i="67"/>
  <c r="G16" i="67"/>
  <c r="F16" i="67"/>
  <c r="E16" i="67"/>
  <c r="C16" i="67"/>
  <c r="B16" i="67"/>
  <c r="J15" i="67"/>
  <c r="I15" i="67"/>
  <c r="H15" i="67"/>
  <c r="G15" i="67"/>
  <c r="F15" i="67"/>
  <c r="E15" i="67"/>
  <c r="C15" i="67"/>
  <c r="B15" i="67"/>
  <c r="B10" i="67"/>
  <c r="B8" i="67"/>
  <c r="G144" i="52" l="1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G172" i="52" l="1"/>
  <c r="G165" i="52" l="1"/>
  <c r="G228" i="52"/>
  <c r="G214" i="52"/>
  <c r="G130" i="52"/>
  <c r="J49" i="52"/>
  <c r="G235" i="50"/>
  <c r="G228" i="50"/>
  <c r="G207" i="50"/>
  <c r="G137" i="50"/>
  <c r="E219" i="50" l="1"/>
  <c r="D219" i="50"/>
  <c r="G144" i="50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B40" i="68"/>
  <c r="B39" i="68"/>
  <c r="B38" i="68"/>
  <c r="B37" i="68"/>
  <c r="B36" i="68"/>
  <c r="B35" i="68"/>
  <c r="B34" i="68"/>
  <c r="B33" i="68"/>
  <c r="B32" i="68"/>
  <c r="B31" i="68"/>
  <c r="B30" i="68"/>
  <c r="B29" i="68"/>
  <c r="B28" i="68"/>
  <c r="B27" i="68"/>
  <c r="B26" i="68"/>
  <c r="B25" i="68"/>
  <c r="B24" i="68"/>
  <c r="B23" i="68"/>
  <c r="B22" i="68"/>
  <c r="B21" i="68"/>
  <c r="B20" i="68"/>
  <c r="B19" i="68"/>
  <c r="B9" i="68"/>
  <c r="B10" i="68"/>
  <c r="B11" i="68"/>
  <c r="B12" i="68"/>
  <c r="B13" i="68"/>
  <c r="B14" i="68"/>
  <c r="B15" i="68"/>
  <c r="B16" i="68"/>
  <c r="B17" i="68"/>
  <c r="B18" i="68"/>
  <c r="B8" i="68"/>
  <c r="M30" i="69"/>
  <c r="L30" i="69"/>
  <c r="J30" i="69"/>
  <c r="I30" i="69"/>
  <c r="G30" i="69"/>
  <c r="F30" i="69"/>
  <c r="M42" i="69" l="1"/>
  <c r="L42" i="69"/>
  <c r="J42" i="69"/>
  <c r="I42" i="69"/>
  <c r="N30" i="69"/>
  <c r="K30" i="69"/>
  <c r="M18" i="69"/>
  <c r="L18" i="69"/>
  <c r="J18" i="69"/>
  <c r="I18" i="69"/>
  <c r="I43" i="69" s="1"/>
  <c r="K42" i="69" l="1"/>
  <c r="K18" i="69"/>
  <c r="N18" i="69"/>
  <c r="N42" i="69"/>
  <c r="F18" i="69"/>
  <c r="G42" i="69"/>
  <c r="G18" i="69"/>
  <c r="H18" i="69" s="1"/>
  <c r="F42" i="69"/>
  <c r="H42" i="69" s="1"/>
  <c r="J43" i="69"/>
  <c r="K43" i="69" s="1"/>
  <c r="M43" i="69"/>
  <c r="L43" i="69"/>
  <c r="N43" i="69" l="1"/>
  <c r="F43" i="69"/>
  <c r="H30" i="69"/>
  <c r="G43" i="69"/>
  <c r="H43" i="69" l="1"/>
  <c r="A3" i="67"/>
  <c r="A2" i="67"/>
  <c r="A1" i="67"/>
  <c r="A1" i="57" l="1"/>
  <c r="A3" i="68"/>
  <c r="A1" i="68"/>
  <c r="A2" i="68"/>
  <c r="A2" i="56"/>
  <c r="T14" i="57" l="1"/>
  <c r="T13" i="57"/>
  <c r="T12" i="57"/>
  <c r="T11" i="57"/>
  <c r="T10" i="57"/>
  <c r="T9" i="57"/>
  <c r="T7" i="57"/>
  <c r="R14" i="57"/>
  <c r="R13" i="57"/>
  <c r="R12" i="57"/>
  <c r="R11" i="57"/>
  <c r="R10" i="57"/>
  <c r="R9" i="57"/>
  <c r="R7" i="57"/>
  <c r="P14" i="57"/>
  <c r="P13" i="57"/>
  <c r="P12" i="57"/>
  <c r="P11" i="57"/>
  <c r="P10" i="57"/>
  <c r="P9" i="57"/>
  <c r="P7" i="57"/>
  <c r="N14" i="57"/>
  <c r="N13" i="57"/>
  <c r="N12" i="57"/>
  <c r="N11" i="57"/>
  <c r="N10" i="57"/>
  <c r="N9" i="57"/>
  <c r="N7" i="57"/>
  <c r="B14" i="57"/>
  <c r="B13" i="57"/>
  <c r="B12" i="57"/>
  <c r="B11" i="57"/>
  <c r="B10" i="57"/>
  <c r="B9" i="57"/>
  <c r="B7" i="57"/>
  <c r="D14" i="57"/>
  <c r="D13" i="57"/>
  <c r="D12" i="57"/>
  <c r="D11" i="57"/>
  <c r="D10" i="57"/>
  <c r="D9" i="57"/>
  <c r="D7" i="57"/>
  <c r="E237" i="50"/>
  <c r="D237" i="50"/>
  <c r="E236" i="50"/>
  <c r="D236" i="50"/>
  <c r="H235" i="50"/>
  <c r="E235" i="50"/>
  <c r="D235" i="50"/>
  <c r="E234" i="50"/>
  <c r="D234" i="50"/>
  <c r="E233" i="50"/>
  <c r="D233" i="50"/>
  <c r="E232" i="50"/>
  <c r="D232" i="50"/>
  <c r="E230" i="50"/>
  <c r="D230" i="50"/>
  <c r="E229" i="50"/>
  <c r="D229" i="50"/>
  <c r="H228" i="50"/>
  <c r="E228" i="50"/>
  <c r="D228" i="50"/>
  <c r="E227" i="50"/>
  <c r="D227" i="50"/>
  <c r="E226" i="50"/>
  <c r="D226" i="50"/>
  <c r="E225" i="50"/>
  <c r="D225" i="50"/>
  <c r="E223" i="50"/>
  <c r="D223" i="50"/>
  <c r="E222" i="50"/>
  <c r="D222" i="50"/>
  <c r="H221" i="50"/>
  <c r="E221" i="50"/>
  <c r="D221" i="50"/>
  <c r="E220" i="50"/>
  <c r="D220" i="50"/>
  <c r="E218" i="50"/>
  <c r="D218" i="50"/>
  <c r="E216" i="50"/>
  <c r="D216" i="50"/>
  <c r="E215" i="50"/>
  <c r="D215" i="50"/>
  <c r="H214" i="50"/>
  <c r="E214" i="50"/>
  <c r="D214" i="50"/>
  <c r="E213" i="50"/>
  <c r="D213" i="50"/>
  <c r="E212" i="50"/>
  <c r="D212" i="50"/>
  <c r="E211" i="50"/>
  <c r="D211" i="50"/>
  <c r="E209" i="50"/>
  <c r="D209" i="50"/>
  <c r="E208" i="50"/>
  <c r="D208" i="50"/>
  <c r="H207" i="50"/>
  <c r="E207" i="50"/>
  <c r="D207" i="50"/>
  <c r="E206" i="50"/>
  <c r="D206" i="50"/>
  <c r="E205" i="50"/>
  <c r="D205" i="50"/>
  <c r="E204" i="50"/>
  <c r="D204" i="50"/>
  <c r="E202" i="50"/>
  <c r="D202" i="50"/>
  <c r="E201" i="50"/>
  <c r="D201" i="50"/>
  <c r="H200" i="50"/>
  <c r="E200" i="50"/>
  <c r="D200" i="50"/>
  <c r="E199" i="50"/>
  <c r="D199" i="50"/>
  <c r="E198" i="50"/>
  <c r="D198" i="50"/>
  <c r="E197" i="50"/>
  <c r="D197" i="50"/>
  <c r="E195" i="50"/>
  <c r="D195" i="50"/>
  <c r="E194" i="50"/>
  <c r="D194" i="50"/>
  <c r="H193" i="50"/>
  <c r="E193" i="50"/>
  <c r="D193" i="50"/>
  <c r="E192" i="50"/>
  <c r="D192" i="50"/>
  <c r="E191" i="50"/>
  <c r="D191" i="50"/>
  <c r="E190" i="50"/>
  <c r="D190" i="50"/>
  <c r="E188" i="50"/>
  <c r="D188" i="50"/>
  <c r="E187" i="50"/>
  <c r="D187" i="50"/>
  <c r="H186" i="50"/>
  <c r="E186" i="50"/>
  <c r="D186" i="50"/>
  <c r="E185" i="50"/>
  <c r="D185" i="50"/>
  <c r="E184" i="50"/>
  <c r="D184" i="50"/>
  <c r="E183" i="50"/>
  <c r="D183" i="50"/>
  <c r="E181" i="50"/>
  <c r="D181" i="50"/>
  <c r="E180" i="50"/>
  <c r="D180" i="50"/>
  <c r="H179" i="50"/>
  <c r="E179" i="50"/>
  <c r="D179" i="50"/>
  <c r="E178" i="50"/>
  <c r="D178" i="50"/>
  <c r="E177" i="50"/>
  <c r="D177" i="50"/>
  <c r="E176" i="50"/>
  <c r="D176" i="50"/>
  <c r="E174" i="50"/>
  <c r="D174" i="50"/>
  <c r="E173" i="50"/>
  <c r="D173" i="50"/>
  <c r="H172" i="50"/>
  <c r="E172" i="50"/>
  <c r="D172" i="50"/>
  <c r="E171" i="50"/>
  <c r="D171" i="50"/>
  <c r="E170" i="50"/>
  <c r="D170" i="50"/>
  <c r="E169" i="50"/>
  <c r="D169" i="50"/>
  <c r="E167" i="50"/>
  <c r="D167" i="50"/>
  <c r="E166" i="50"/>
  <c r="D166" i="50"/>
  <c r="H165" i="50"/>
  <c r="E165" i="50"/>
  <c r="D165" i="50"/>
  <c r="E164" i="50"/>
  <c r="D164" i="50"/>
  <c r="E163" i="50"/>
  <c r="D163" i="50"/>
  <c r="E162" i="50"/>
  <c r="D162" i="50"/>
  <c r="E160" i="50"/>
  <c r="D160" i="50"/>
  <c r="E159" i="50"/>
  <c r="D159" i="50"/>
  <c r="H158" i="50"/>
  <c r="E158" i="50"/>
  <c r="D158" i="50"/>
  <c r="E157" i="50"/>
  <c r="D157" i="50"/>
  <c r="E156" i="50"/>
  <c r="D156" i="50"/>
  <c r="E155" i="50"/>
  <c r="D155" i="50"/>
  <c r="E153" i="50"/>
  <c r="D153" i="50"/>
  <c r="E152" i="50"/>
  <c r="D152" i="50"/>
  <c r="H151" i="50"/>
  <c r="E151" i="50"/>
  <c r="D151" i="50"/>
  <c r="E150" i="50"/>
  <c r="D150" i="50"/>
  <c r="E149" i="50"/>
  <c r="D149" i="50"/>
  <c r="E148" i="50"/>
  <c r="D148" i="50"/>
  <c r="E146" i="50"/>
  <c r="D146" i="50"/>
  <c r="E145" i="50"/>
  <c r="D145" i="50"/>
  <c r="H144" i="50"/>
  <c r="E144" i="50"/>
  <c r="D144" i="50"/>
  <c r="E143" i="50"/>
  <c r="D143" i="50"/>
  <c r="E142" i="50"/>
  <c r="D142" i="50"/>
  <c r="E141" i="50"/>
  <c r="D141" i="50"/>
  <c r="E139" i="50"/>
  <c r="D139" i="50"/>
  <c r="E138" i="50"/>
  <c r="D138" i="50"/>
  <c r="H137" i="50"/>
  <c r="E137" i="50"/>
  <c r="D137" i="50"/>
  <c r="E136" i="50"/>
  <c r="D136" i="50"/>
  <c r="E135" i="50"/>
  <c r="D135" i="50"/>
  <c r="E134" i="50"/>
  <c r="D134" i="50"/>
  <c r="E132" i="50"/>
  <c r="D132" i="50"/>
  <c r="E131" i="50"/>
  <c r="D131" i="50"/>
  <c r="H130" i="50"/>
  <c r="E130" i="50"/>
  <c r="D130" i="50"/>
  <c r="E129" i="50"/>
  <c r="D129" i="50"/>
  <c r="E128" i="50"/>
  <c r="D128" i="50"/>
  <c r="E127" i="50"/>
  <c r="D127" i="50"/>
  <c r="E125" i="50"/>
  <c r="D125" i="50"/>
  <c r="E124" i="50"/>
  <c r="D124" i="50"/>
  <c r="H123" i="50"/>
  <c r="E123" i="50"/>
  <c r="D123" i="50"/>
  <c r="E122" i="50"/>
  <c r="D122" i="50"/>
  <c r="E121" i="50"/>
  <c r="D121" i="50"/>
  <c r="E120" i="50"/>
  <c r="D120" i="50"/>
  <c r="E118" i="50"/>
  <c r="D118" i="50"/>
  <c r="E117" i="50"/>
  <c r="D117" i="50"/>
  <c r="H116" i="50"/>
  <c r="E116" i="50"/>
  <c r="D116" i="50"/>
  <c r="E115" i="50"/>
  <c r="D115" i="50"/>
  <c r="E114" i="50"/>
  <c r="D114" i="50"/>
  <c r="E113" i="50"/>
  <c r="D113" i="50"/>
  <c r="E111" i="50"/>
  <c r="D111" i="50"/>
  <c r="E110" i="50"/>
  <c r="D110" i="50"/>
  <c r="H109" i="50"/>
  <c r="E109" i="50"/>
  <c r="D109" i="50"/>
  <c r="E108" i="50"/>
  <c r="D108" i="50"/>
  <c r="E107" i="50"/>
  <c r="D107" i="50"/>
  <c r="E106" i="50"/>
  <c r="D106" i="50"/>
  <c r="E104" i="50"/>
  <c r="D104" i="50"/>
  <c r="E103" i="50"/>
  <c r="D103" i="50"/>
  <c r="H102" i="50"/>
  <c r="E102" i="50"/>
  <c r="D102" i="50"/>
  <c r="E101" i="50"/>
  <c r="D101" i="50"/>
  <c r="E100" i="50"/>
  <c r="D100" i="50"/>
  <c r="E99" i="50"/>
  <c r="D99" i="50"/>
  <c r="E97" i="50"/>
  <c r="D97" i="50"/>
  <c r="E96" i="50"/>
  <c r="D96" i="50"/>
  <c r="H95" i="50"/>
  <c r="E95" i="50"/>
  <c r="D95" i="50"/>
  <c r="E94" i="50"/>
  <c r="D94" i="50"/>
  <c r="E93" i="50"/>
  <c r="D93" i="50"/>
  <c r="E92" i="50"/>
  <c r="D92" i="50"/>
  <c r="E90" i="50"/>
  <c r="D90" i="50"/>
  <c r="E89" i="50"/>
  <c r="D89" i="50"/>
  <c r="H88" i="50"/>
  <c r="E88" i="50"/>
  <c r="D88" i="50"/>
  <c r="E87" i="50"/>
  <c r="D87" i="50"/>
  <c r="E86" i="50"/>
  <c r="D86" i="50"/>
  <c r="E85" i="50"/>
  <c r="D85" i="50"/>
  <c r="E83" i="50"/>
  <c r="D83" i="50"/>
  <c r="E82" i="50"/>
  <c r="D82" i="50"/>
  <c r="H81" i="50"/>
  <c r="E81" i="50"/>
  <c r="D81" i="50"/>
  <c r="E80" i="50"/>
  <c r="D80" i="50"/>
  <c r="E79" i="50"/>
  <c r="D79" i="50"/>
  <c r="E78" i="50"/>
  <c r="D78" i="50"/>
  <c r="E76" i="50"/>
  <c r="D76" i="50"/>
  <c r="E75" i="50"/>
  <c r="D75" i="50"/>
  <c r="H74" i="50"/>
  <c r="E74" i="50"/>
  <c r="D74" i="50"/>
  <c r="E73" i="50"/>
  <c r="D73" i="50"/>
  <c r="E72" i="50"/>
  <c r="D72" i="50"/>
  <c r="E71" i="50"/>
  <c r="D71" i="50"/>
  <c r="E69" i="50"/>
  <c r="D69" i="50"/>
  <c r="E68" i="50"/>
  <c r="D68" i="50"/>
  <c r="H67" i="50"/>
  <c r="E67" i="50"/>
  <c r="D67" i="50"/>
  <c r="E66" i="50"/>
  <c r="D66" i="50"/>
  <c r="E65" i="50"/>
  <c r="D65" i="50"/>
  <c r="E64" i="50"/>
  <c r="D64" i="50"/>
  <c r="E62" i="50"/>
  <c r="D62" i="50"/>
  <c r="E61" i="50"/>
  <c r="D61" i="50"/>
  <c r="H60" i="50"/>
  <c r="E60" i="50"/>
  <c r="D60" i="50"/>
  <c r="E59" i="50"/>
  <c r="D59" i="50"/>
  <c r="E58" i="50"/>
  <c r="D58" i="50"/>
  <c r="E57" i="50"/>
  <c r="D57" i="50"/>
  <c r="E55" i="50"/>
  <c r="D55" i="50"/>
  <c r="E54" i="50"/>
  <c r="D54" i="50"/>
  <c r="H53" i="50"/>
  <c r="E53" i="50"/>
  <c r="D53" i="50"/>
  <c r="E52" i="50"/>
  <c r="D52" i="50"/>
  <c r="E51" i="50"/>
  <c r="D51" i="50"/>
  <c r="E50" i="50"/>
  <c r="D50" i="50"/>
  <c r="E48" i="50"/>
  <c r="D48" i="50"/>
  <c r="E47" i="50"/>
  <c r="D47" i="50"/>
  <c r="H46" i="50"/>
  <c r="E46" i="50"/>
  <c r="D46" i="50"/>
  <c r="E45" i="50"/>
  <c r="D45" i="50"/>
  <c r="E44" i="50"/>
  <c r="D44" i="50"/>
  <c r="E43" i="50"/>
  <c r="D43" i="50"/>
  <c r="E41" i="50"/>
  <c r="D41" i="50"/>
  <c r="E40" i="50"/>
  <c r="D40" i="50"/>
  <c r="H39" i="50"/>
  <c r="E39" i="50"/>
  <c r="D39" i="50"/>
  <c r="E38" i="50"/>
  <c r="D38" i="50"/>
  <c r="E37" i="50"/>
  <c r="D37" i="50"/>
  <c r="E36" i="50"/>
  <c r="D36" i="50"/>
  <c r="E34" i="50"/>
  <c r="D34" i="50"/>
  <c r="E33" i="50"/>
  <c r="D33" i="50"/>
  <c r="H32" i="50"/>
  <c r="E32" i="50"/>
  <c r="D32" i="50"/>
  <c r="E31" i="50"/>
  <c r="D31" i="50"/>
  <c r="E30" i="50"/>
  <c r="D30" i="50"/>
  <c r="E29" i="50"/>
  <c r="D29" i="50"/>
  <c r="E27" i="50"/>
  <c r="D27" i="50"/>
  <c r="E26" i="50"/>
  <c r="D26" i="50"/>
  <c r="H25" i="50"/>
  <c r="E25" i="50"/>
  <c r="D25" i="50"/>
  <c r="E24" i="50"/>
  <c r="D24" i="50"/>
  <c r="E23" i="50"/>
  <c r="D23" i="50"/>
  <c r="E22" i="50"/>
  <c r="D22" i="50"/>
  <c r="E20" i="50"/>
  <c r="D20" i="50"/>
  <c r="E19" i="50"/>
  <c r="D19" i="50"/>
  <c r="H18" i="50"/>
  <c r="E18" i="50"/>
  <c r="D18" i="50"/>
  <c r="E17" i="50"/>
  <c r="D17" i="50"/>
  <c r="E16" i="50"/>
  <c r="D16" i="50"/>
  <c r="E15" i="50"/>
  <c r="D15" i="50"/>
  <c r="E13" i="50"/>
  <c r="D13" i="50"/>
  <c r="E12" i="50"/>
  <c r="D12" i="50"/>
  <c r="H11" i="50"/>
  <c r="E11" i="50"/>
  <c r="D11" i="50"/>
  <c r="E10" i="50"/>
  <c r="D10" i="50"/>
  <c r="E9" i="50"/>
  <c r="D9" i="50"/>
  <c r="E8" i="50"/>
  <c r="D8" i="50"/>
  <c r="E237" i="4"/>
  <c r="D237" i="4"/>
  <c r="E236" i="4"/>
  <c r="D236" i="4"/>
  <c r="H235" i="4"/>
  <c r="E235" i="4"/>
  <c r="D235" i="4"/>
  <c r="E234" i="4"/>
  <c r="D234" i="4"/>
  <c r="E233" i="4"/>
  <c r="D233" i="4"/>
  <c r="E232" i="4"/>
  <c r="D232" i="4"/>
  <c r="E230" i="4"/>
  <c r="D230" i="4"/>
  <c r="E229" i="4"/>
  <c r="D229" i="4"/>
  <c r="H228" i="4"/>
  <c r="E228" i="4"/>
  <c r="D228" i="4"/>
  <c r="E227" i="4"/>
  <c r="D227" i="4"/>
  <c r="E226" i="4"/>
  <c r="D226" i="4"/>
  <c r="E225" i="4"/>
  <c r="D225" i="4"/>
  <c r="E223" i="4"/>
  <c r="D223" i="4"/>
  <c r="E222" i="4"/>
  <c r="D222" i="4"/>
  <c r="H221" i="4"/>
  <c r="E221" i="4"/>
  <c r="D221" i="4"/>
  <c r="E220" i="4"/>
  <c r="D220" i="4"/>
  <c r="E219" i="4"/>
  <c r="D219" i="4"/>
  <c r="E218" i="4"/>
  <c r="D218" i="4"/>
  <c r="E216" i="4"/>
  <c r="D216" i="4"/>
  <c r="E215" i="4"/>
  <c r="D215" i="4"/>
  <c r="H214" i="4"/>
  <c r="E214" i="4"/>
  <c r="D214" i="4"/>
  <c r="E213" i="4"/>
  <c r="D213" i="4"/>
  <c r="E212" i="4"/>
  <c r="D212" i="4"/>
  <c r="E211" i="4"/>
  <c r="D211" i="4"/>
  <c r="E209" i="4"/>
  <c r="D209" i="4"/>
  <c r="E208" i="4"/>
  <c r="D208" i="4"/>
  <c r="H207" i="4"/>
  <c r="E207" i="4"/>
  <c r="D207" i="4"/>
  <c r="E206" i="4"/>
  <c r="D206" i="4"/>
  <c r="E205" i="4"/>
  <c r="D205" i="4"/>
  <c r="E204" i="4"/>
  <c r="D204" i="4"/>
  <c r="E202" i="4"/>
  <c r="D202" i="4"/>
  <c r="E201" i="4"/>
  <c r="D201" i="4"/>
  <c r="H200" i="4"/>
  <c r="E200" i="4"/>
  <c r="D200" i="4"/>
  <c r="E199" i="4"/>
  <c r="D199" i="4"/>
  <c r="E198" i="4"/>
  <c r="D198" i="4"/>
  <c r="E197" i="4"/>
  <c r="D197" i="4"/>
  <c r="E195" i="4"/>
  <c r="D195" i="4"/>
  <c r="E194" i="4"/>
  <c r="D194" i="4"/>
  <c r="H193" i="4"/>
  <c r="E193" i="4"/>
  <c r="D193" i="4"/>
  <c r="E192" i="4"/>
  <c r="D192" i="4"/>
  <c r="E191" i="4"/>
  <c r="D191" i="4"/>
  <c r="E190" i="4"/>
  <c r="D190" i="4"/>
  <c r="E188" i="4"/>
  <c r="D188" i="4"/>
  <c r="E187" i="4"/>
  <c r="D187" i="4"/>
  <c r="H186" i="4"/>
  <c r="E186" i="4"/>
  <c r="D186" i="4"/>
  <c r="E185" i="4"/>
  <c r="D185" i="4"/>
  <c r="E184" i="4"/>
  <c r="D184" i="4"/>
  <c r="E183" i="4"/>
  <c r="D183" i="4"/>
  <c r="E181" i="4"/>
  <c r="D181" i="4"/>
  <c r="E180" i="4"/>
  <c r="D180" i="4"/>
  <c r="H179" i="4"/>
  <c r="E179" i="4"/>
  <c r="D179" i="4"/>
  <c r="E178" i="4"/>
  <c r="D178" i="4"/>
  <c r="E177" i="4"/>
  <c r="D177" i="4"/>
  <c r="E176" i="4"/>
  <c r="D176" i="4"/>
  <c r="E174" i="4"/>
  <c r="D174" i="4"/>
  <c r="E173" i="4"/>
  <c r="D173" i="4"/>
  <c r="H172" i="4"/>
  <c r="E172" i="4"/>
  <c r="D172" i="4"/>
  <c r="E171" i="4"/>
  <c r="D171" i="4"/>
  <c r="E170" i="4"/>
  <c r="D170" i="4"/>
  <c r="E169" i="4"/>
  <c r="D169" i="4"/>
  <c r="E167" i="4"/>
  <c r="D167" i="4"/>
  <c r="E166" i="4"/>
  <c r="D166" i="4"/>
  <c r="H165" i="4"/>
  <c r="E165" i="4"/>
  <c r="D165" i="4"/>
  <c r="E164" i="4"/>
  <c r="D164" i="4"/>
  <c r="E163" i="4"/>
  <c r="D163" i="4"/>
  <c r="E162" i="4"/>
  <c r="D162" i="4"/>
  <c r="E160" i="4"/>
  <c r="D160" i="4"/>
  <c r="E159" i="4"/>
  <c r="D159" i="4"/>
  <c r="H158" i="4"/>
  <c r="E158" i="4"/>
  <c r="D158" i="4"/>
  <c r="E157" i="4"/>
  <c r="D157" i="4"/>
  <c r="E156" i="4"/>
  <c r="D156" i="4"/>
  <c r="E155" i="4"/>
  <c r="D155" i="4"/>
  <c r="E153" i="4"/>
  <c r="D153" i="4"/>
  <c r="E152" i="4"/>
  <c r="D152" i="4"/>
  <c r="H151" i="4"/>
  <c r="E151" i="4"/>
  <c r="D151" i="4"/>
  <c r="E150" i="4"/>
  <c r="D150" i="4"/>
  <c r="E149" i="4"/>
  <c r="D149" i="4"/>
  <c r="E148" i="4"/>
  <c r="D148" i="4"/>
  <c r="E146" i="4"/>
  <c r="D146" i="4"/>
  <c r="E145" i="4"/>
  <c r="D145" i="4"/>
  <c r="H144" i="4"/>
  <c r="E144" i="4"/>
  <c r="D144" i="4"/>
  <c r="E143" i="4"/>
  <c r="D143" i="4"/>
  <c r="E142" i="4"/>
  <c r="D142" i="4"/>
  <c r="E141" i="4"/>
  <c r="D141" i="4"/>
  <c r="E139" i="4"/>
  <c r="D139" i="4"/>
  <c r="E138" i="4"/>
  <c r="D138" i="4"/>
  <c r="H137" i="4"/>
  <c r="E137" i="4"/>
  <c r="D137" i="4"/>
  <c r="E136" i="4"/>
  <c r="D136" i="4"/>
  <c r="E135" i="4"/>
  <c r="D135" i="4"/>
  <c r="E134" i="4"/>
  <c r="D134" i="4"/>
  <c r="E132" i="4"/>
  <c r="D132" i="4"/>
  <c r="E131" i="4"/>
  <c r="D131" i="4"/>
  <c r="H130" i="4"/>
  <c r="E130" i="4"/>
  <c r="D130" i="4"/>
  <c r="E129" i="4"/>
  <c r="D129" i="4"/>
  <c r="E128" i="4"/>
  <c r="D128" i="4"/>
  <c r="E127" i="4"/>
  <c r="D127" i="4"/>
  <c r="E125" i="4"/>
  <c r="D125" i="4"/>
  <c r="E124" i="4"/>
  <c r="D124" i="4"/>
  <c r="H123" i="4"/>
  <c r="E123" i="4"/>
  <c r="D123" i="4"/>
  <c r="E122" i="4"/>
  <c r="D122" i="4"/>
  <c r="E121" i="4"/>
  <c r="D121" i="4"/>
  <c r="E120" i="4"/>
  <c r="D120" i="4"/>
  <c r="E118" i="4"/>
  <c r="D118" i="4"/>
  <c r="E117" i="4"/>
  <c r="D117" i="4"/>
  <c r="H116" i="4"/>
  <c r="E116" i="4"/>
  <c r="D116" i="4"/>
  <c r="E115" i="4"/>
  <c r="D115" i="4"/>
  <c r="E114" i="4"/>
  <c r="D114" i="4"/>
  <c r="E113" i="4"/>
  <c r="D113" i="4"/>
  <c r="E111" i="4"/>
  <c r="D111" i="4"/>
  <c r="E110" i="4"/>
  <c r="D110" i="4"/>
  <c r="H109" i="4"/>
  <c r="E109" i="4"/>
  <c r="D109" i="4"/>
  <c r="E108" i="4"/>
  <c r="D108" i="4"/>
  <c r="E107" i="4"/>
  <c r="D107" i="4"/>
  <c r="E106" i="4"/>
  <c r="D106" i="4"/>
  <c r="E104" i="4"/>
  <c r="D104" i="4"/>
  <c r="E103" i="4"/>
  <c r="D103" i="4"/>
  <c r="H102" i="4"/>
  <c r="E102" i="4"/>
  <c r="D102" i="4"/>
  <c r="E101" i="4"/>
  <c r="D101" i="4"/>
  <c r="E100" i="4"/>
  <c r="D100" i="4"/>
  <c r="E99" i="4"/>
  <c r="D99" i="4"/>
  <c r="E97" i="4"/>
  <c r="D97" i="4"/>
  <c r="E96" i="4"/>
  <c r="D96" i="4"/>
  <c r="H95" i="4"/>
  <c r="E95" i="4"/>
  <c r="D95" i="4"/>
  <c r="E94" i="4"/>
  <c r="D94" i="4"/>
  <c r="E93" i="4"/>
  <c r="D93" i="4"/>
  <c r="E92" i="4"/>
  <c r="D92" i="4"/>
  <c r="E90" i="4"/>
  <c r="D90" i="4"/>
  <c r="E89" i="4"/>
  <c r="D89" i="4"/>
  <c r="H88" i="4"/>
  <c r="E88" i="4"/>
  <c r="D88" i="4"/>
  <c r="E87" i="4"/>
  <c r="D87" i="4"/>
  <c r="E86" i="4"/>
  <c r="D86" i="4"/>
  <c r="E85" i="4"/>
  <c r="D85" i="4"/>
  <c r="E83" i="4"/>
  <c r="D83" i="4"/>
  <c r="E82" i="4"/>
  <c r="D82" i="4"/>
  <c r="H81" i="4"/>
  <c r="E81" i="4"/>
  <c r="D81" i="4"/>
  <c r="E80" i="4"/>
  <c r="D80" i="4"/>
  <c r="E79" i="4"/>
  <c r="D79" i="4"/>
  <c r="E78" i="4"/>
  <c r="D78" i="4"/>
  <c r="E76" i="4"/>
  <c r="D76" i="4"/>
  <c r="E75" i="4"/>
  <c r="D75" i="4"/>
  <c r="H74" i="4"/>
  <c r="E74" i="4"/>
  <c r="D74" i="4"/>
  <c r="E73" i="4"/>
  <c r="D73" i="4"/>
  <c r="E72" i="4"/>
  <c r="D72" i="4"/>
  <c r="E71" i="4"/>
  <c r="D71" i="4"/>
  <c r="E69" i="4"/>
  <c r="D69" i="4"/>
  <c r="E68" i="4"/>
  <c r="D68" i="4"/>
  <c r="H67" i="4"/>
  <c r="E67" i="4"/>
  <c r="D67" i="4"/>
  <c r="E66" i="4"/>
  <c r="D66" i="4"/>
  <c r="E65" i="4"/>
  <c r="D65" i="4"/>
  <c r="E64" i="4"/>
  <c r="D64" i="4"/>
  <c r="E62" i="4"/>
  <c r="D62" i="4"/>
  <c r="E61" i="4"/>
  <c r="D61" i="4"/>
  <c r="H60" i="4"/>
  <c r="E60" i="4"/>
  <c r="D60" i="4"/>
  <c r="E59" i="4"/>
  <c r="D59" i="4"/>
  <c r="E58" i="4"/>
  <c r="D58" i="4"/>
  <c r="E57" i="4"/>
  <c r="D57" i="4"/>
  <c r="E55" i="4"/>
  <c r="D55" i="4"/>
  <c r="E54" i="4"/>
  <c r="D54" i="4"/>
  <c r="H53" i="4"/>
  <c r="E53" i="4"/>
  <c r="D53" i="4"/>
  <c r="E52" i="4"/>
  <c r="D52" i="4"/>
  <c r="E51" i="4"/>
  <c r="D51" i="4"/>
  <c r="E50" i="4"/>
  <c r="D50" i="4"/>
  <c r="E48" i="4"/>
  <c r="D48" i="4"/>
  <c r="E47" i="4"/>
  <c r="D47" i="4"/>
  <c r="H46" i="4"/>
  <c r="E46" i="4"/>
  <c r="D46" i="4"/>
  <c r="E45" i="4"/>
  <c r="D45" i="4"/>
  <c r="E44" i="4"/>
  <c r="D44" i="4"/>
  <c r="E43" i="4"/>
  <c r="D43" i="4"/>
  <c r="E41" i="4"/>
  <c r="D41" i="4"/>
  <c r="E40" i="4"/>
  <c r="D40" i="4"/>
  <c r="H39" i="4"/>
  <c r="E39" i="4"/>
  <c r="D39" i="4"/>
  <c r="E38" i="4"/>
  <c r="D38" i="4"/>
  <c r="E37" i="4"/>
  <c r="D37" i="4"/>
  <c r="E36" i="4"/>
  <c r="D36" i="4"/>
  <c r="E34" i="4"/>
  <c r="D34" i="4"/>
  <c r="E33" i="4"/>
  <c r="D33" i="4"/>
  <c r="H32" i="4"/>
  <c r="E32" i="4"/>
  <c r="D32" i="4"/>
  <c r="E31" i="4"/>
  <c r="D31" i="4"/>
  <c r="E30" i="4"/>
  <c r="D30" i="4"/>
  <c r="E29" i="4"/>
  <c r="D29" i="4"/>
  <c r="E27" i="4"/>
  <c r="D27" i="4"/>
  <c r="E26" i="4"/>
  <c r="D26" i="4"/>
  <c r="H25" i="4"/>
  <c r="E25" i="4"/>
  <c r="D25" i="4"/>
  <c r="E24" i="4"/>
  <c r="D24" i="4"/>
  <c r="E23" i="4"/>
  <c r="D23" i="4"/>
  <c r="E22" i="4"/>
  <c r="D22" i="4"/>
  <c r="E20" i="4"/>
  <c r="D20" i="4"/>
  <c r="E19" i="4"/>
  <c r="D19" i="4"/>
  <c r="H18" i="4"/>
  <c r="E18" i="4"/>
  <c r="D18" i="4"/>
  <c r="E17" i="4"/>
  <c r="D17" i="4"/>
  <c r="E16" i="4"/>
  <c r="D16" i="4"/>
  <c r="E15" i="4"/>
  <c r="D15" i="4"/>
  <c r="E13" i="4"/>
  <c r="D13" i="4"/>
  <c r="E12" i="4"/>
  <c r="D12" i="4"/>
  <c r="H11" i="4"/>
  <c r="E11" i="4"/>
  <c r="D11" i="4"/>
  <c r="E10" i="4"/>
  <c r="D10" i="4"/>
  <c r="E9" i="4"/>
  <c r="D9" i="4"/>
  <c r="E8" i="4"/>
  <c r="D8" i="4"/>
  <c r="A5" i="66" l="1"/>
  <c r="A5" i="65"/>
  <c r="A5" i="64"/>
  <c r="A5" i="63"/>
  <c r="G237" i="66" l="1"/>
  <c r="E237" i="66"/>
  <c r="D237" i="66"/>
  <c r="C237" i="66"/>
  <c r="B237" i="66"/>
  <c r="G236" i="66"/>
  <c r="E236" i="66"/>
  <c r="D236" i="66"/>
  <c r="C236" i="66"/>
  <c r="B236" i="66"/>
  <c r="H235" i="66"/>
  <c r="E235" i="66"/>
  <c r="D235" i="66"/>
  <c r="C235" i="66"/>
  <c r="B235" i="66"/>
  <c r="G234" i="66"/>
  <c r="E234" i="66"/>
  <c r="D234" i="66"/>
  <c r="C234" i="66"/>
  <c r="B234" i="66"/>
  <c r="G233" i="66"/>
  <c r="E233" i="66"/>
  <c r="D233" i="66"/>
  <c r="C233" i="66"/>
  <c r="B233" i="66"/>
  <c r="G232" i="66"/>
  <c r="E232" i="66"/>
  <c r="D232" i="66"/>
  <c r="C232" i="66"/>
  <c r="B232" i="66"/>
  <c r="M231" i="66"/>
  <c r="L231" i="66"/>
  <c r="K231" i="66"/>
  <c r="J231" i="66"/>
  <c r="H231" i="66"/>
  <c r="C231" i="66"/>
  <c r="B231" i="66"/>
  <c r="G230" i="66"/>
  <c r="E230" i="66"/>
  <c r="D230" i="66"/>
  <c r="C230" i="66"/>
  <c r="B230" i="66"/>
  <c r="G229" i="66"/>
  <c r="E229" i="66"/>
  <c r="F229" i="66" s="1"/>
  <c r="D229" i="66"/>
  <c r="C229" i="66"/>
  <c r="B229" i="66"/>
  <c r="H228" i="66"/>
  <c r="H224" i="66" s="1"/>
  <c r="E228" i="66"/>
  <c r="D228" i="66"/>
  <c r="C228" i="66"/>
  <c r="B228" i="66"/>
  <c r="G227" i="66"/>
  <c r="E227" i="66"/>
  <c r="D227" i="66"/>
  <c r="C227" i="66"/>
  <c r="B227" i="66"/>
  <c r="G226" i="66"/>
  <c r="E226" i="66"/>
  <c r="D226" i="66"/>
  <c r="C226" i="66"/>
  <c r="B226" i="66"/>
  <c r="G225" i="66"/>
  <c r="E225" i="66"/>
  <c r="D225" i="66"/>
  <c r="C225" i="66"/>
  <c r="B225" i="66"/>
  <c r="M224" i="66"/>
  <c r="L224" i="66"/>
  <c r="K224" i="66"/>
  <c r="J224" i="66"/>
  <c r="C224" i="66"/>
  <c r="B224" i="66"/>
  <c r="G223" i="66"/>
  <c r="E223" i="66"/>
  <c r="D223" i="66"/>
  <c r="C223" i="66"/>
  <c r="B223" i="66"/>
  <c r="G222" i="66"/>
  <c r="E222" i="66"/>
  <c r="F222" i="66" s="1"/>
  <c r="D222" i="66"/>
  <c r="C222" i="66"/>
  <c r="B222" i="66"/>
  <c r="H221" i="66"/>
  <c r="E221" i="66"/>
  <c r="D221" i="66"/>
  <c r="C221" i="66"/>
  <c r="B221" i="66"/>
  <c r="G220" i="66"/>
  <c r="E220" i="66"/>
  <c r="D220" i="66"/>
  <c r="C220" i="66"/>
  <c r="B220" i="66"/>
  <c r="G219" i="66"/>
  <c r="E219" i="66"/>
  <c r="D219" i="66"/>
  <c r="C219" i="66"/>
  <c r="B219" i="66"/>
  <c r="G218" i="66"/>
  <c r="E218" i="66"/>
  <c r="D218" i="66"/>
  <c r="C218" i="66"/>
  <c r="B218" i="66"/>
  <c r="M217" i="66"/>
  <c r="L217" i="66"/>
  <c r="K217" i="66"/>
  <c r="J217" i="66"/>
  <c r="H217" i="66"/>
  <c r="C217" i="66"/>
  <c r="B217" i="66"/>
  <c r="G216" i="66"/>
  <c r="E216" i="66"/>
  <c r="D216" i="66"/>
  <c r="C216" i="66"/>
  <c r="B216" i="66"/>
  <c r="G215" i="66"/>
  <c r="E215" i="66"/>
  <c r="D215" i="66"/>
  <c r="C215" i="66"/>
  <c r="B215" i="66"/>
  <c r="H214" i="66"/>
  <c r="E214" i="66"/>
  <c r="D214" i="66"/>
  <c r="C214" i="66"/>
  <c r="B214" i="66"/>
  <c r="G213" i="66"/>
  <c r="E213" i="66"/>
  <c r="D213" i="66"/>
  <c r="C213" i="66"/>
  <c r="B213" i="66"/>
  <c r="G212" i="66"/>
  <c r="E212" i="66"/>
  <c r="D212" i="66"/>
  <c r="C212" i="66"/>
  <c r="B212" i="66"/>
  <c r="G211" i="66"/>
  <c r="E211" i="66"/>
  <c r="D211" i="66"/>
  <c r="C211" i="66"/>
  <c r="B211" i="66"/>
  <c r="M210" i="66"/>
  <c r="L210" i="66"/>
  <c r="K210" i="66"/>
  <c r="J210" i="66"/>
  <c r="H210" i="66"/>
  <c r="C210" i="66"/>
  <c r="B210" i="66"/>
  <c r="G209" i="66"/>
  <c r="E209" i="66"/>
  <c r="D209" i="66"/>
  <c r="C209" i="66"/>
  <c r="B209" i="66"/>
  <c r="G208" i="66"/>
  <c r="E208" i="66"/>
  <c r="D208" i="66"/>
  <c r="C208" i="66"/>
  <c r="B208" i="66"/>
  <c r="H207" i="66"/>
  <c r="H203" i="66" s="1"/>
  <c r="E207" i="66"/>
  <c r="D207" i="66"/>
  <c r="C207" i="66"/>
  <c r="B207" i="66"/>
  <c r="G206" i="66"/>
  <c r="E206" i="66"/>
  <c r="D206" i="66"/>
  <c r="C206" i="66"/>
  <c r="B206" i="66"/>
  <c r="G205" i="66"/>
  <c r="E205" i="66"/>
  <c r="D205" i="66"/>
  <c r="C205" i="66"/>
  <c r="B205" i="66"/>
  <c r="G204" i="66"/>
  <c r="E204" i="66"/>
  <c r="D204" i="66"/>
  <c r="C204" i="66"/>
  <c r="B204" i="66"/>
  <c r="M203" i="66"/>
  <c r="L203" i="66"/>
  <c r="K203" i="66"/>
  <c r="J203" i="66"/>
  <c r="C203" i="66"/>
  <c r="B203" i="66"/>
  <c r="G202" i="66"/>
  <c r="E202" i="66"/>
  <c r="D202" i="66"/>
  <c r="C202" i="66"/>
  <c r="B202" i="66"/>
  <c r="G201" i="66"/>
  <c r="E201" i="66"/>
  <c r="D201" i="66"/>
  <c r="C201" i="66"/>
  <c r="B201" i="66"/>
  <c r="H200" i="66"/>
  <c r="H196" i="66" s="1"/>
  <c r="G200" i="66"/>
  <c r="E200" i="66"/>
  <c r="D200" i="66"/>
  <c r="C200" i="66"/>
  <c r="B200" i="66"/>
  <c r="G199" i="66"/>
  <c r="E199" i="66"/>
  <c r="D199" i="66"/>
  <c r="C199" i="66"/>
  <c r="B199" i="66"/>
  <c r="G198" i="66"/>
  <c r="E198" i="66"/>
  <c r="D198" i="66"/>
  <c r="C198" i="66"/>
  <c r="B198" i="66"/>
  <c r="G197" i="66"/>
  <c r="E197" i="66"/>
  <c r="D197" i="66"/>
  <c r="C197" i="66"/>
  <c r="B197" i="66"/>
  <c r="M196" i="66"/>
  <c r="L196" i="66"/>
  <c r="K196" i="66"/>
  <c r="J196" i="66"/>
  <c r="C196" i="66"/>
  <c r="B196" i="66"/>
  <c r="G195" i="66"/>
  <c r="E195" i="66"/>
  <c r="D195" i="66"/>
  <c r="C195" i="66"/>
  <c r="B195" i="66"/>
  <c r="G194" i="66"/>
  <c r="E194" i="66"/>
  <c r="D194" i="66"/>
  <c r="C194" i="66"/>
  <c r="B194" i="66"/>
  <c r="H193" i="66"/>
  <c r="H189" i="66" s="1"/>
  <c r="E193" i="66"/>
  <c r="D193" i="66"/>
  <c r="C193" i="66"/>
  <c r="B193" i="66"/>
  <c r="G192" i="66"/>
  <c r="E192" i="66"/>
  <c r="D192" i="66"/>
  <c r="C192" i="66"/>
  <c r="B192" i="66"/>
  <c r="G191" i="66"/>
  <c r="E191" i="66"/>
  <c r="D191" i="66"/>
  <c r="C191" i="66"/>
  <c r="B191" i="66"/>
  <c r="G190" i="66"/>
  <c r="E190" i="66"/>
  <c r="D190" i="66"/>
  <c r="C190" i="66"/>
  <c r="B190" i="66"/>
  <c r="M189" i="66"/>
  <c r="L189" i="66"/>
  <c r="K189" i="66"/>
  <c r="J189" i="66"/>
  <c r="C189" i="66"/>
  <c r="B189" i="66"/>
  <c r="G188" i="66"/>
  <c r="E188" i="66"/>
  <c r="D188" i="66"/>
  <c r="C188" i="66"/>
  <c r="B188" i="66"/>
  <c r="G187" i="66"/>
  <c r="E187" i="66"/>
  <c r="D187" i="66"/>
  <c r="C187" i="66"/>
  <c r="B187" i="66"/>
  <c r="H186" i="66"/>
  <c r="H182" i="66" s="1"/>
  <c r="G186" i="66"/>
  <c r="E186" i="66"/>
  <c r="D186" i="66"/>
  <c r="C186" i="66"/>
  <c r="B186" i="66"/>
  <c r="G185" i="66"/>
  <c r="E185" i="66"/>
  <c r="D185" i="66"/>
  <c r="C185" i="66"/>
  <c r="B185" i="66"/>
  <c r="G184" i="66"/>
  <c r="E184" i="66"/>
  <c r="D184" i="66"/>
  <c r="C184" i="66"/>
  <c r="B184" i="66"/>
  <c r="G183" i="66"/>
  <c r="E183" i="66"/>
  <c r="D183" i="66"/>
  <c r="C183" i="66"/>
  <c r="B183" i="66"/>
  <c r="M182" i="66"/>
  <c r="L182" i="66"/>
  <c r="K182" i="66"/>
  <c r="J182" i="66"/>
  <c r="C182" i="66"/>
  <c r="B182" i="66"/>
  <c r="G181" i="66"/>
  <c r="E181" i="66"/>
  <c r="D181" i="66"/>
  <c r="C181" i="66"/>
  <c r="B181" i="66"/>
  <c r="G180" i="66"/>
  <c r="E180" i="66"/>
  <c r="F180" i="66" s="1"/>
  <c r="D180" i="66"/>
  <c r="C180" i="66"/>
  <c r="B180" i="66"/>
  <c r="H179" i="66"/>
  <c r="E179" i="66"/>
  <c r="D179" i="66"/>
  <c r="C179" i="66"/>
  <c r="B179" i="66"/>
  <c r="G178" i="66"/>
  <c r="E178" i="66"/>
  <c r="D178" i="66"/>
  <c r="C178" i="66"/>
  <c r="B178" i="66"/>
  <c r="G177" i="66"/>
  <c r="E177" i="66"/>
  <c r="D177" i="66"/>
  <c r="C177" i="66"/>
  <c r="B177" i="66"/>
  <c r="G176" i="66"/>
  <c r="E176" i="66"/>
  <c r="D176" i="66"/>
  <c r="C176" i="66"/>
  <c r="B176" i="66"/>
  <c r="M175" i="66"/>
  <c r="L175" i="66"/>
  <c r="K175" i="66"/>
  <c r="J175" i="66"/>
  <c r="H175" i="66"/>
  <c r="C175" i="66"/>
  <c r="B175" i="66"/>
  <c r="G174" i="66"/>
  <c r="E174" i="66"/>
  <c r="F174" i="66" s="1"/>
  <c r="D174" i="66"/>
  <c r="C174" i="66"/>
  <c r="B174" i="66"/>
  <c r="G173" i="66"/>
  <c r="E173" i="66"/>
  <c r="F173" i="66" s="1"/>
  <c r="D173" i="66"/>
  <c r="C173" i="66"/>
  <c r="B173" i="66"/>
  <c r="H172" i="66"/>
  <c r="E172" i="66"/>
  <c r="D172" i="66"/>
  <c r="C172" i="66"/>
  <c r="B172" i="66"/>
  <c r="G171" i="66"/>
  <c r="E171" i="66"/>
  <c r="D171" i="66"/>
  <c r="C171" i="66"/>
  <c r="B171" i="66"/>
  <c r="G170" i="66"/>
  <c r="E170" i="66"/>
  <c r="D170" i="66"/>
  <c r="C170" i="66"/>
  <c r="B170" i="66"/>
  <c r="G169" i="66"/>
  <c r="E169" i="66"/>
  <c r="D169" i="66"/>
  <c r="C169" i="66"/>
  <c r="B169" i="66"/>
  <c r="M168" i="66"/>
  <c r="L168" i="66"/>
  <c r="K168" i="66"/>
  <c r="J168" i="66"/>
  <c r="H168" i="66"/>
  <c r="C168" i="66"/>
  <c r="B168" i="66"/>
  <c r="G167" i="66"/>
  <c r="E167" i="66"/>
  <c r="D167" i="66"/>
  <c r="C167" i="66"/>
  <c r="B167" i="66"/>
  <c r="G166" i="66"/>
  <c r="E166" i="66"/>
  <c r="D166" i="66"/>
  <c r="C166" i="66"/>
  <c r="B166" i="66"/>
  <c r="H165" i="66"/>
  <c r="H161" i="66" s="1"/>
  <c r="E165" i="66"/>
  <c r="D165" i="66"/>
  <c r="C165" i="66"/>
  <c r="B165" i="66"/>
  <c r="G164" i="66"/>
  <c r="E164" i="66"/>
  <c r="D164" i="66"/>
  <c r="C164" i="66"/>
  <c r="B164" i="66"/>
  <c r="G163" i="66"/>
  <c r="E163" i="66"/>
  <c r="D163" i="66"/>
  <c r="C163" i="66"/>
  <c r="B163" i="66"/>
  <c r="G162" i="66"/>
  <c r="E162" i="66"/>
  <c r="D162" i="66"/>
  <c r="C162" i="66"/>
  <c r="B162" i="66"/>
  <c r="M161" i="66"/>
  <c r="L161" i="66"/>
  <c r="K161" i="66"/>
  <c r="J161" i="66"/>
  <c r="C161" i="66"/>
  <c r="B161" i="66"/>
  <c r="G160" i="66"/>
  <c r="E160" i="66"/>
  <c r="D160" i="66"/>
  <c r="C160" i="66"/>
  <c r="B160" i="66"/>
  <c r="G159" i="66"/>
  <c r="E159" i="66"/>
  <c r="F159" i="66" s="1"/>
  <c r="D159" i="66"/>
  <c r="C159" i="66"/>
  <c r="B159" i="66"/>
  <c r="H158" i="66"/>
  <c r="E158" i="66"/>
  <c r="D158" i="66"/>
  <c r="C158" i="66"/>
  <c r="B158" i="66"/>
  <c r="G157" i="66"/>
  <c r="E157" i="66"/>
  <c r="D157" i="66"/>
  <c r="C157" i="66"/>
  <c r="B157" i="66"/>
  <c r="G156" i="66"/>
  <c r="E156" i="66"/>
  <c r="D156" i="66"/>
  <c r="C156" i="66"/>
  <c r="B156" i="66"/>
  <c r="G155" i="66"/>
  <c r="E155" i="66"/>
  <c r="D155" i="66"/>
  <c r="C155" i="66"/>
  <c r="B155" i="66"/>
  <c r="M154" i="66"/>
  <c r="L154" i="66"/>
  <c r="K154" i="66"/>
  <c r="J154" i="66"/>
  <c r="H154" i="66"/>
  <c r="C154" i="66"/>
  <c r="B154" i="66"/>
  <c r="G153" i="66"/>
  <c r="E153" i="66"/>
  <c r="D153" i="66"/>
  <c r="C153" i="66"/>
  <c r="B153" i="66"/>
  <c r="G152" i="66"/>
  <c r="E152" i="66"/>
  <c r="D152" i="66"/>
  <c r="C152" i="66"/>
  <c r="B152" i="66"/>
  <c r="H151" i="66"/>
  <c r="H147" i="66" s="1"/>
  <c r="E151" i="66"/>
  <c r="D151" i="66"/>
  <c r="C151" i="66"/>
  <c r="B151" i="66"/>
  <c r="G150" i="66"/>
  <c r="E150" i="66"/>
  <c r="D150" i="66"/>
  <c r="C150" i="66"/>
  <c r="B150" i="66"/>
  <c r="G149" i="66"/>
  <c r="E149" i="66"/>
  <c r="D149" i="66"/>
  <c r="C149" i="66"/>
  <c r="B149" i="66"/>
  <c r="G148" i="66"/>
  <c r="E148" i="66"/>
  <c r="D148" i="66"/>
  <c r="C148" i="66"/>
  <c r="B148" i="66"/>
  <c r="M147" i="66"/>
  <c r="L147" i="66"/>
  <c r="K147" i="66"/>
  <c r="J147" i="66"/>
  <c r="C147" i="66"/>
  <c r="B147" i="66"/>
  <c r="G146" i="66"/>
  <c r="E146" i="66"/>
  <c r="D146" i="66"/>
  <c r="C146" i="66"/>
  <c r="B146" i="66"/>
  <c r="G145" i="66"/>
  <c r="E145" i="66"/>
  <c r="D145" i="66"/>
  <c r="C145" i="66"/>
  <c r="B145" i="66"/>
  <c r="H144" i="66"/>
  <c r="E144" i="66"/>
  <c r="D144" i="66"/>
  <c r="C144" i="66"/>
  <c r="B144" i="66"/>
  <c r="G143" i="66"/>
  <c r="E143" i="66"/>
  <c r="D143" i="66"/>
  <c r="C143" i="66"/>
  <c r="B143" i="66"/>
  <c r="G142" i="66"/>
  <c r="E142" i="66"/>
  <c r="D142" i="66"/>
  <c r="C142" i="66"/>
  <c r="B142" i="66"/>
  <c r="G141" i="66"/>
  <c r="E141" i="66"/>
  <c r="D141" i="66"/>
  <c r="C141" i="66"/>
  <c r="B141" i="66"/>
  <c r="M140" i="66"/>
  <c r="L140" i="66"/>
  <c r="K140" i="66"/>
  <c r="J140" i="66"/>
  <c r="H140" i="66"/>
  <c r="C140" i="66"/>
  <c r="B140" i="66"/>
  <c r="G139" i="66"/>
  <c r="E139" i="66"/>
  <c r="D139" i="66"/>
  <c r="C139" i="66"/>
  <c r="B139" i="66"/>
  <c r="G138" i="66"/>
  <c r="E138" i="66"/>
  <c r="D138" i="66"/>
  <c r="C138" i="66"/>
  <c r="B138" i="66"/>
  <c r="H137" i="66"/>
  <c r="H133" i="66" s="1"/>
  <c r="E137" i="66"/>
  <c r="D137" i="66"/>
  <c r="C137" i="66"/>
  <c r="B137" i="66"/>
  <c r="G136" i="66"/>
  <c r="E136" i="66"/>
  <c r="D136" i="66"/>
  <c r="C136" i="66"/>
  <c r="B136" i="66"/>
  <c r="G135" i="66"/>
  <c r="E135" i="66"/>
  <c r="D135" i="66"/>
  <c r="C135" i="66"/>
  <c r="B135" i="66"/>
  <c r="G134" i="66"/>
  <c r="E134" i="66"/>
  <c r="D134" i="66"/>
  <c r="C134" i="66"/>
  <c r="B134" i="66"/>
  <c r="M133" i="66"/>
  <c r="L133" i="66"/>
  <c r="K133" i="66"/>
  <c r="J133" i="66"/>
  <c r="C133" i="66"/>
  <c r="B133" i="66"/>
  <c r="G132" i="66"/>
  <c r="E132" i="66"/>
  <c r="D132" i="66"/>
  <c r="C132" i="66"/>
  <c r="B132" i="66"/>
  <c r="G131" i="66"/>
  <c r="E131" i="66"/>
  <c r="D131" i="66"/>
  <c r="C131" i="66"/>
  <c r="B131" i="66"/>
  <c r="H130" i="66"/>
  <c r="H126" i="66" s="1"/>
  <c r="E130" i="66"/>
  <c r="D130" i="66"/>
  <c r="C130" i="66"/>
  <c r="B130" i="66"/>
  <c r="G129" i="66"/>
  <c r="E129" i="66"/>
  <c r="D129" i="66"/>
  <c r="C129" i="66"/>
  <c r="B129" i="66"/>
  <c r="G128" i="66"/>
  <c r="E128" i="66"/>
  <c r="D128" i="66"/>
  <c r="C128" i="66"/>
  <c r="B128" i="66"/>
  <c r="G127" i="66"/>
  <c r="E127" i="66"/>
  <c r="D127" i="66"/>
  <c r="C127" i="66"/>
  <c r="B127" i="66"/>
  <c r="M126" i="66"/>
  <c r="L126" i="66"/>
  <c r="K126" i="66"/>
  <c r="J126" i="66"/>
  <c r="C126" i="66"/>
  <c r="B126" i="66"/>
  <c r="G125" i="66"/>
  <c r="E125" i="66"/>
  <c r="D125" i="66"/>
  <c r="C125" i="66"/>
  <c r="B125" i="66"/>
  <c r="G124" i="66"/>
  <c r="E124" i="66"/>
  <c r="D124" i="66"/>
  <c r="C124" i="66"/>
  <c r="B124" i="66"/>
  <c r="H123" i="66"/>
  <c r="H119" i="66" s="1"/>
  <c r="E123" i="66"/>
  <c r="D123" i="66"/>
  <c r="C123" i="66"/>
  <c r="B123" i="66"/>
  <c r="G122" i="66"/>
  <c r="E122" i="66"/>
  <c r="D122" i="66"/>
  <c r="C122" i="66"/>
  <c r="B122" i="66"/>
  <c r="G121" i="66"/>
  <c r="E121" i="66"/>
  <c r="D121" i="66"/>
  <c r="C121" i="66"/>
  <c r="B121" i="66"/>
  <c r="G120" i="66"/>
  <c r="E120" i="66"/>
  <c r="D120" i="66"/>
  <c r="C120" i="66"/>
  <c r="B120" i="66"/>
  <c r="M119" i="66"/>
  <c r="L119" i="66"/>
  <c r="K119" i="66"/>
  <c r="J119" i="66"/>
  <c r="C119" i="66"/>
  <c r="B119" i="66"/>
  <c r="G118" i="66"/>
  <c r="E118" i="66"/>
  <c r="F118" i="66" s="1"/>
  <c r="D118" i="66"/>
  <c r="C118" i="66"/>
  <c r="B118" i="66"/>
  <c r="G117" i="66"/>
  <c r="E117" i="66"/>
  <c r="D117" i="66"/>
  <c r="C117" i="66"/>
  <c r="B117" i="66"/>
  <c r="H116" i="66"/>
  <c r="H112" i="66" s="1"/>
  <c r="E116" i="66"/>
  <c r="D116" i="66"/>
  <c r="C116" i="66"/>
  <c r="B116" i="66"/>
  <c r="G115" i="66"/>
  <c r="E115" i="66"/>
  <c r="D115" i="66"/>
  <c r="C115" i="66"/>
  <c r="B115" i="66"/>
  <c r="G114" i="66"/>
  <c r="E114" i="66"/>
  <c r="D114" i="66"/>
  <c r="C114" i="66"/>
  <c r="B114" i="66"/>
  <c r="G113" i="66"/>
  <c r="E113" i="66"/>
  <c r="D113" i="66"/>
  <c r="C113" i="66"/>
  <c r="B113" i="66"/>
  <c r="M112" i="66"/>
  <c r="L112" i="66"/>
  <c r="K112" i="66"/>
  <c r="J112" i="66"/>
  <c r="C112" i="66"/>
  <c r="B112" i="66"/>
  <c r="G111" i="66"/>
  <c r="E111" i="66"/>
  <c r="D111" i="66"/>
  <c r="C111" i="66"/>
  <c r="B111" i="66"/>
  <c r="G110" i="66"/>
  <c r="E110" i="66"/>
  <c r="D110" i="66"/>
  <c r="C110" i="66"/>
  <c r="B110" i="66"/>
  <c r="H109" i="66"/>
  <c r="H105" i="66" s="1"/>
  <c r="G109" i="66"/>
  <c r="E109" i="66"/>
  <c r="D109" i="66"/>
  <c r="C109" i="66"/>
  <c r="B109" i="66"/>
  <c r="G108" i="66"/>
  <c r="E108" i="66"/>
  <c r="D108" i="66"/>
  <c r="C108" i="66"/>
  <c r="B108" i="66"/>
  <c r="G107" i="66"/>
  <c r="E107" i="66"/>
  <c r="D107" i="66"/>
  <c r="C107" i="66"/>
  <c r="B107" i="66"/>
  <c r="G106" i="66"/>
  <c r="E106" i="66"/>
  <c r="D106" i="66"/>
  <c r="C106" i="66"/>
  <c r="B106" i="66"/>
  <c r="M105" i="66"/>
  <c r="L105" i="66"/>
  <c r="K105" i="66"/>
  <c r="J105" i="66"/>
  <c r="C105" i="66"/>
  <c r="B105" i="66"/>
  <c r="G104" i="66"/>
  <c r="E104" i="66"/>
  <c r="D104" i="66"/>
  <c r="C104" i="66"/>
  <c r="B104" i="66"/>
  <c r="G103" i="66"/>
  <c r="E103" i="66"/>
  <c r="D103" i="66"/>
  <c r="C103" i="66"/>
  <c r="B103" i="66"/>
  <c r="H102" i="66"/>
  <c r="H98" i="66" s="1"/>
  <c r="E102" i="66"/>
  <c r="D102" i="66"/>
  <c r="C102" i="66"/>
  <c r="B102" i="66"/>
  <c r="G101" i="66"/>
  <c r="E101" i="66"/>
  <c r="D101" i="66"/>
  <c r="C101" i="66"/>
  <c r="B101" i="66"/>
  <c r="G100" i="66"/>
  <c r="E100" i="66"/>
  <c r="D100" i="66"/>
  <c r="C100" i="66"/>
  <c r="B100" i="66"/>
  <c r="G99" i="66"/>
  <c r="E99" i="66"/>
  <c r="D99" i="66"/>
  <c r="C99" i="66"/>
  <c r="B99" i="66"/>
  <c r="M98" i="66"/>
  <c r="L98" i="66"/>
  <c r="K98" i="66"/>
  <c r="J98" i="66"/>
  <c r="C98" i="66"/>
  <c r="B98" i="66"/>
  <c r="G97" i="66"/>
  <c r="E97" i="66"/>
  <c r="D97" i="66"/>
  <c r="C97" i="66"/>
  <c r="B97" i="66"/>
  <c r="G96" i="66"/>
  <c r="E96" i="66"/>
  <c r="D96" i="66"/>
  <c r="C96" i="66"/>
  <c r="B96" i="66"/>
  <c r="H95" i="66"/>
  <c r="E95" i="66"/>
  <c r="D95" i="66"/>
  <c r="C95" i="66"/>
  <c r="B95" i="66"/>
  <c r="G94" i="66"/>
  <c r="E94" i="66"/>
  <c r="D94" i="66"/>
  <c r="C94" i="66"/>
  <c r="B94" i="66"/>
  <c r="G93" i="66"/>
  <c r="E93" i="66"/>
  <c r="D93" i="66"/>
  <c r="C93" i="66"/>
  <c r="B93" i="66"/>
  <c r="G92" i="66"/>
  <c r="E92" i="66"/>
  <c r="D92" i="66"/>
  <c r="C92" i="66"/>
  <c r="B92" i="66"/>
  <c r="M91" i="66"/>
  <c r="L91" i="66"/>
  <c r="K91" i="66"/>
  <c r="J91" i="66"/>
  <c r="H91" i="66"/>
  <c r="C91" i="66"/>
  <c r="B91" i="66"/>
  <c r="G90" i="66"/>
  <c r="E90" i="66"/>
  <c r="D90" i="66"/>
  <c r="C90" i="66"/>
  <c r="B90" i="66"/>
  <c r="G89" i="66"/>
  <c r="E89" i="66"/>
  <c r="D89" i="66"/>
  <c r="C89" i="66"/>
  <c r="B89" i="66"/>
  <c r="H88" i="66"/>
  <c r="H84" i="66" s="1"/>
  <c r="E88" i="66"/>
  <c r="D88" i="66"/>
  <c r="C88" i="66"/>
  <c r="B88" i="66"/>
  <c r="G87" i="66"/>
  <c r="E87" i="66"/>
  <c r="D87" i="66"/>
  <c r="C87" i="66"/>
  <c r="B87" i="66"/>
  <c r="G86" i="66"/>
  <c r="E86" i="66"/>
  <c r="D86" i="66"/>
  <c r="C86" i="66"/>
  <c r="B86" i="66"/>
  <c r="G85" i="66"/>
  <c r="E85" i="66"/>
  <c r="D85" i="66"/>
  <c r="C85" i="66"/>
  <c r="B85" i="66"/>
  <c r="M84" i="66"/>
  <c r="L84" i="66"/>
  <c r="K84" i="66"/>
  <c r="J84" i="66"/>
  <c r="C84" i="66"/>
  <c r="B84" i="66"/>
  <c r="G83" i="66"/>
  <c r="E83" i="66"/>
  <c r="D83" i="66"/>
  <c r="C83" i="66"/>
  <c r="B83" i="66"/>
  <c r="G82" i="66"/>
  <c r="E82" i="66"/>
  <c r="D82" i="66"/>
  <c r="C82" i="66"/>
  <c r="B82" i="66"/>
  <c r="H81" i="66"/>
  <c r="H77" i="66" s="1"/>
  <c r="E81" i="66"/>
  <c r="D81" i="66"/>
  <c r="C81" i="66"/>
  <c r="B81" i="66"/>
  <c r="G80" i="66"/>
  <c r="E80" i="66"/>
  <c r="D80" i="66"/>
  <c r="C80" i="66"/>
  <c r="B80" i="66"/>
  <c r="G79" i="66"/>
  <c r="E79" i="66"/>
  <c r="D79" i="66"/>
  <c r="C79" i="66"/>
  <c r="B79" i="66"/>
  <c r="G78" i="66"/>
  <c r="E78" i="66"/>
  <c r="D78" i="66"/>
  <c r="C78" i="66"/>
  <c r="B78" i="66"/>
  <c r="M77" i="66"/>
  <c r="L77" i="66"/>
  <c r="K77" i="66"/>
  <c r="J77" i="66"/>
  <c r="C77" i="66"/>
  <c r="B77" i="66"/>
  <c r="G76" i="66"/>
  <c r="E76" i="66"/>
  <c r="D76" i="66"/>
  <c r="C76" i="66"/>
  <c r="B76" i="66"/>
  <c r="G75" i="66"/>
  <c r="E75" i="66"/>
  <c r="D75" i="66"/>
  <c r="C75" i="66"/>
  <c r="B75" i="66"/>
  <c r="H74" i="66"/>
  <c r="E74" i="66"/>
  <c r="D74" i="66"/>
  <c r="C74" i="66"/>
  <c r="B74" i="66"/>
  <c r="G73" i="66"/>
  <c r="E73" i="66"/>
  <c r="D73" i="66"/>
  <c r="C73" i="66"/>
  <c r="B73" i="66"/>
  <c r="G72" i="66"/>
  <c r="E72" i="66"/>
  <c r="D72" i="66"/>
  <c r="C72" i="66"/>
  <c r="B72" i="66"/>
  <c r="G71" i="66"/>
  <c r="E71" i="66"/>
  <c r="D71" i="66"/>
  <c r="C71" i="66"/>
  <c r="B71" i="66"/>
  <c r="M70" i="66"/>
  <c r="L70" i="66"/>
  <c r="K70" i="66"/>
  <c r="J70" i="66"/>
  <c r="H70" i="66"/>
  <c r="C70" i="66"/>
  <c r="B70" i="66"/>
  <c r="G69" i="66"/>
  <c r="E69" i="66"/>
  <c r="D69" i="66"/>
  <c r="C69" i="66"/>
  <c r="B69" i="66"/>
  <c r="G68" i="66"/>
  <c r="E68" i="66"/>
  <c r="D68" i="66"/>
  <c r="C68" i="66"/>
  <c r="B68" i="66"/>
  <c r="H67" i="66"/>
  <c r="E67" i="66"/>
  <c r="D67" i="66"/>
  <c r="C67" i="66"/>
  <c r="B67" i="66"/>
  <c r="G66" i="66"/>
  <c r="E66" i="66"/>
  <c r="D66" i="66"/>
  <c r="C66" i="66"/>
  <c r="B66" i="66"/>
  <c r="G65" i="66"/>
  <c r="E65" i="66"/>
  <c r="D65" i="66"/>
  <c r="C65" i="66"/>
  <c r="B65" i="66"/>
  <c r="G64" i="66"/>
  <c r="E64" i="66"/>
  <c r="D64" i="66"/>
  <c r="C64" i="66"/>
  <c r="B64" i="66"/>
  <c r="M63" i="66"/>
  <c r="L63" i="66"/>
  <c r="K63" i="66"/>
  <c r="J63" i="66"/>
  <c r="H63" i="66"/>
  <c r="C63" i="66"/>
  <c r="B63" i="66"/>
  <c r="G62" i="66"/>
  <c r="E62" i="66"/>
  <c r="D62" i="66"/>
  <c r="C62" i="66"/>
  <c r="B62" i="66"/>
  <c r="G61" i="66"/>
  <c r="E61" i="66"/>
  <c r="D61" i="66"/>
  <c r="C61" i="66"/>
  <c r="B61" i="66"/>
  <c r="H60" i="66"/>
  <c r="H56" i="66" s="1"/>
  <c r="E60" i="66"/>
  <c r="D60" i="66"/>
  <c r="C60" i="66"/>
  <c r="B60" i="66"/>
  <c r="G59" i="66"/>
  <c r="E59" i="66"/>
  <c r="D59" i="66"/>
  <c r="C59" i="66"/>
  <c r="B59" i="66"/>
  <c r="G58" i="66"/>
  <c r="E58" i="66"/>
  <c r="D58" i="66"/>
  <c r="C58" i="66"/>
  <c r="B58" i="66"/>
  <c r="G57" i="66"/>
  <c r="E57" i="66"/>
  <c r="D57" i="66"/>
  <c r="C57" i="66"/>
  <c r="B57" i="66"/>
  <c r="M56" i="66"/>
  <c r="L56" i="66"/>
  <c r="K56" i="66"/>
  <c r="J56" i="66"/>
  <c r="C56" i="66"/>
  <c r="B56" i="66"/>
  <c r="G55" i="66"/>
  <c r="E55" i="66"/>
  <c r="D55" i="66"/>
  <c r="C55" i="66"/>
  <c r="B55" i="66"/>
  <c r="G54" i="66"/>
  <c r="E54" i="66"/>
  <c r="D54" i="66"/>
  <c r="C54" i="66"/>
  <c r="B54" i="66"/>
  <c r="H53" i="66"/>
  <c r="H49" i="66" s="1"/>
  <c r="E53" i="66"/>
  <c r="D53" i="66"/>
  <c r="C53" i="66"/>
  <c r="B53" i="66"/>
  <c r="G52" i="66"/>
  <c r="E52" i="66"/>
  <c r="D52" i="66"/>
  <c r="C52" i="66"/>
  <c r="B52" i="66"/>
  <c r="G51" i="66"/>
  <c r="E51" i="66"/>
  <c r="D51" i="66"/>
  <c r="C51" i="66"/>
  <c r="B51" i="66"/>
  <c r="G50" i="66"/>
  <c r="E50" i="66"/>
  <c r="D50" i="66"/>
  <c r="C50" i="66"/>
  <c r="B50" i="66"/>
  <c r="M49" i="66"/>
  <c r="L49" i="66"/>
  <c r="K49" i="66"/>
  <c r="J49" i="66"/>
  <c r="C49" i="66"/>
  <c r="B49" i="66"/>
  <c r="G48" i="66"/>
  <c r="E48" i="66"/>
  <c r="D48" i="66"/>
  <c r="C48" i="66"/>
  <c r="B48" i="66"/>
  <c r="G47" i="66"/>
  <c r="E47" i="66"/>
  <c r="D47" i="66"/>
  <c r="C47" i="66"/>
  <c r="B47" i="66"/>
  <c r="H46" i="66"/>
  <c r="E46" i="66"/>
  <c r="D46" i="66"/>
  <c r="C46" i="66"/>
  <c r="B46" i="66"/>
  <c r="G45" i="66"/>
  <c r="E45" i="66"/>
  <c r="D45" i="66"/>
  <c r="C45" i="66"/>
  <c r="B45" i="66"/>
  <c r="G44" i="66"/>
  <c r="E44" i="66"/>
  <c r="D44" i="66"/>
  <c r="C44" i="66"/>
  <c r="B44" i="66"/>
  <c r="G43" i="66"/>
  <c r="E43" i="66"/>
  <c r="D43" i="66"/>
  <c r="C43" i="66"/>
  <c r="B43" i="66"/>
  <c r="M42" i="66"/>
  <c r="J24" i="67" s="1"/>
  <c r="L42" i="66"/>
  <c r="I24" i="67" s="1"/>
  <c r="K42" i="66"/>
  <c r="H24" i="67" s="1"/>
  <c r="J42" i="66"/>
  <c r="G24" i="67" s="1"/>
  <c r="H42" i="66"/>
  <c r="F24" i="67" s="1"/>
  <c r="C42" i="66"/>
  <c r="B42" i="66"/>
  <c r="G41" i="66"/>
  <c r="E41" i="66"/>
  <c r="D41" i="66"/>
  <c r="C41" i="66"/>
  <c r="B41" i="66"/>
  <c r="G40" i="66"/>
  <c r="E40" i="66"/>
  <c r="D40" i="66"/>
  <c r="C40" i="66"/>
  <c r="B40" i="66"/>
  <c r="H39" i="66"/>
  <c r="E39" i="66"/>
  <c r="D39" i="66"/>
  <c r="C39" i="66"/>
  <c r="B39" i="66"/>
  <c r="G38" i="66"/>
  <c r="E38" i="66"/>
  <c r="D38" i="66"/>
  <c r="C38" i="66"/>
  <c r="B38" i="66"/>
  <c r="G37" i="66"/>
  <c r="E37" i="66"/>
  <c r="D37" i="66"/>
  <c r="C37" i="66"/>
  <c r="B37" i="66"/>
  <c r="G36" i="66"/>
  <c r="E36" i="66"/>
  <c r="D36" i="66"/>
  <c r="C36" i="66"/>
  <c r="B36" i="66"/>
  <c r="M35" i="66"/>
  <c r="L35" i="66"/>
  <c r="K35" i="66"/>
  <c r="J35" i="66"/>
  <c r="H35" i="66"/>
  <c r="C35" i="66"/>
  <c r="B35" i="66"/>
  <c r="G34" i="66"/>
  <c r="E34" i="66"/>
  <c r="F34" i="66" s="1"/>
  <c r="D34" i="66"/>
  <c r="C34" i="66"/>
  <c r="B34" i="66"/>
  <c r="G33" i="66"/>
  <c r="E33" i="66"/>
  <c r="D33" i="66"/>
  <c r="C33" i="66"/>
  <c r="B33" i="66"/>
  <c r="H32" i="66"/>
  <c r="E32" i="66"/>
  <c r="D32" i="66"/>
  <c r="C32" i="66"/>
  <c r="B32" i="66"/>
  <c r="G31" i="66"/>
  <c r="E31" i="66"/>
  <c r="D31" i="66"/>
  <c r="C31" i="66"/>
  <c r="B31" i="66"/>
  <c r="G30" i="66"/>
  <c r="E30" i="66"/>
  <c r="D30" i="66"/>
  <c r="C30" i="66"/>
  <c r="B30" i="66"/>
  <c r="G29" i="66"/>
  <c r="E29" i="66"/>
  <c r="D29" i="66"/>
  <c r="C29" i="66"/>
  <c r="B29" i="66"/>
  <c r="M28" i="66"/>
  <c r="L28" i="66"/>
  <c r="K28" i="66"/>
  <c r="J28" i="66"/>
  <c r="H28" i="66"/>
  <c r="C28" i="66"/>
  <c r="B28" i="66"/>
  <c r="G27" i="66"/>
  <c r="E27" i="66"/>
  <c r="D27" i="66"/>
  <c r="C27" i="66"/>
  <c r="B27" i="66"/>
  <c r="G26" i="66"/>
  <c r="E26" i="66"/>
  <c r="D26" i="66"/>
  <c r="C26" i="66"/>
  <c r="B26" i="66"/>
  <c r="H25" i="66"/>
  <c r="E25" i="66"/>
  <c r="D25" i="66"/>
  <c r="C25" i="66"/>
  <c r="B25" i="66"/>
  <c r="G24" i="66"/>
  <c r="E24" i="66"/>
  <c r="D24" i="66"/>
  <c r="C24" i="66"/>
  <c r="B24" i="66"/>
  <c r="G23" i="66"/>
  <c r="E23" i="66"/>
  <c r="D23" i="66"/>
  <c r="C23" i="66"/>
  <c r="B23" i="66"/>
  <c r="G22" i="66"/>
  <c r="E22" i="66"/>
  <c r="D22" i="66"/>
  <c r="C22" i="66"/>
  <c r="B22" i="66"/>
  <c r="M21" i="66"/>
  <c r="L21" i="66"/>
  <c r="K21" i="66"/>
  <c r="J21" i="66"/>
  <c r="H21" i="66"/>
  <c r="C21" i="66"/>
  <c r="B21" i="66"/>
  <c r="G20" i="66"/>
  <c r="E20" i="66"/>
  <c r="D20" i="66"/>
  <c r="C20" i="66"/>
  <c r="B20" i="66"/>
  <c r="G19" i="66"/>
  <c r="E19" i="66"/>
  <c r="D19" i="66"/>
  <c r="C19" i="66"/>
  <c r="B19" i="66"/>
  <c r="H18" i="66"/>
  <c r="E18" i="66"/>
  <c r="D18" i="66"/>
  <c r="C18" i="66"/>
  <c r="B18" i="66"/>
  <c r="G17" i="66"/>
  <c r="E17" i="66"/>
  <c r="D17" i="66"/>
  <c r="C17" i="66"/>
  <c r="B17" i="66"/>
  <c r="G16" i="66"/>
  <c r="E16" i="66"/>
  <c r="D16" i="66"/>
  <c r="C16" i="66"/>
  <c r="B16" i="66"/>
  <c r="G15" i="66"/>
  <c r="E15" i="66"/>
  <c r="D15" i="66"/>
  <c r="C15" i="66"/>
  <c r="B15" i="66"/>
  <c r="M14" i="66"/>
  <c r="L14" i="66"/>
  <c r="K14" i="66"/>
  <c r="J14" i="66"/>
  <c r="H14" i="66"/>
  <c r="C14" i="66"/>
  <c r="B14" i="66"/>
  <c r="G13" i="66"/>
  <c r="E13" i="66"/>
  <c r="D13" i="66"/>
  <c r="C13" i="66"/>
  <c r="B13" i="66"/>
  <c r="G12" i="66"/>
  <c r="E12" i="66"/>
  <c r="D12" i="66"/>
  <c r="C12" i="66"/>
  <c r="B12" i="66"/>
  <c r="H11" i="66"/>
  <c r="H7" i="66" s="1"/>
  <c r="E11" i="66"/>
  <c r="D11" i="66"/>
  <c r="C11" i="66"/>
  <c r="B11" i="66"/>
  <c r="G10" i="66"/>
  <c r="E10" i="66"/>
  <c r="D10" i="66"/>
  <c r="C10" i="66"/>
  <c r="B10" i="66"/>
  <c r="G9" i="66"/>
  <c r="E9" i="66"/>
  <c r="D9" i="66"/>
  <c r="C9" i="66"/>
  <c r="B9" i="66"/>
  <c r="G8" i="66"/>
  <c r="E8" i="66"/>
  <c r="D8" i="66"/>
  <c r="C8" i="66"/>
  <c r="B8" i="66"/>
  <c r="M7" i="66"/>
  <c r="L7" i="66"/>
  <c r="K7" i="66"/>
  <c r="J7" i="66"/>
  <c r="C7" i="66"/>
  <c r="B7" i="66"/>
  <c r="A4" i="66"/>
  <c r="A3" i="66"/>
  <c r="A2" i="66"/>
  <c r="A1" i="66"/>
  <c r="G237" i="65"/>
  <c r="E237" i="65"/>
  <c r="F237" i="65" s="1"/>
  <c r="D237" i="65"/>
  <c r="C237" i="65"/>
  <c r="B237" i="65"/>
  <c r="G236" i="65"/>
  <c r="E236" i="65"/>
  <c r="D236" i="65"/>
  <c r="C236" i="65"/>
  <c r="B236" i="65"/>
  <c r="H235" i="65"/>
  <c r="E235" i="65"/>
  <c r="D235" i="65"/>
  <c r="C235" i="65"/>
  <c r="B235" i="65"/>
  <c r="G234" i="65"/>
  <c r="E234" i="65"/>
  <c r="D234" i="65"/>
  <c r="C234" i="65"/>
  <c r="B234" i="65"/>
  <c r="G233" i="65"/>
  <c r="E233" i="65"/>
  <c r="D233" i="65"/>
  <c r="C233" i="65"/>
  <c r="B233" i="65"/>
  <c r="G232" i="65"/>
  <c r="E232" i="65"/>
  <c r="D232" i="65"/>
  <c r="C232" i="65"/>
  <c r="B232" i="65"/>
  <c r="M231" i="65"/>
  <c r="L231" i="65"/>
  <c r="K231" i="65"/>
  <c r="J231" i="65"/>
  <c r="H231" i="65"/>
  <c r="C231" i="65"/>
  <c r="B231" i="65"/>
  <c r="G230" i="65"/>
  <c r="E230" i="65"/>
  <c r="D230" i="65"/>
  <c r="C230" i="65"/>
  <c r="B230" i="65"/>
  <c r="G229" i="65"/>
  <c r="E229" i="65"/>
  <c r="F229" i="65" s="1"/>
  <c r="D229" i="65"/>
  <c r="C229" i="65"/>
  <c r="B229" i="65"/>
  <c r="H228" i="65"/>
  <c r="H224" i="65" s="1"/>
  <c r="E228" i="65"/>
  <c r="D228" i="65"/>
  <c r="C228" i="65"/>
  <c r="B228" i="65"/>
  <c r="G227" i="65"/>
  <c r="E227" i="65"/>
  <c r="D227" i="65"/>
  <c r="C227" i="65"/>
  <c r="B227" i="65"/>
  <c r="G226" i="65"/>
  <c r="E226" i="65"/>
  <c r="D226" i="65"/>
  <c r="C226" i="65"/>
  <c r="B226" i="65"/>
  <c r="G225" i="65"/>
  <c r="E225" i="65"/>
  <c r="D225" i="65"/>
  <c r="C225" i="65"/>
  <c r="B225" i="65"/>
  <c r="M224" i="65"/>
  <c r="L224" i="65"/>
  <c r="K224" i="65"/>
  <c r="J224" i="65"/>
  <c r="C224" i="65"/>
  <c r="B224" i="65"/>
  <c r="G223" i="65"/>
  <c r="E223" i="65"/>
  <c r="F223" i="65" s="1"/>
  <c r="D223" i="65"/>
  <c r="C223" i="65"/>
  <c r="B223" i="65"/>
  <c r="G222" i="65"/>
  <c r="E222" i="65"/>
  <c r="F222" i="65" s="1"/>
  <c r="D222" i="65"/>
  <c r="C222" i="65"/>
  <c r="B222" i="65"/>
  <c r="H221" i="65"/>
  <c r="E221" i="65"/>
  <c r="F221" i="65" s="1"/>
  <c r="D221" i="65"/>
  <c r="C221" i="65"/>
  <c r="B221" i="65"/>
  <c r="G220" i="65"/>
  <c r="E220" i="65"/>
  <c r="D220" i="65"/>
  <c r="C220" i="65"/>
  <c r="B220" i="65"/>
  <c r="G219" i="65"/>
  <c r="E219" i="65"/>
  <c r="D219" i="65"/>
  <c r="C219" i="65"/>
  <c r="B219" i="65"/>
  <c r="G218" i="65"/>
  <c r="E218" i="65"/>
  <c r="D218" i="65"/>
  <c r="C218" i="65"/>
  <c r="B218" i="65"/>
  <c r="M217" i="65"/>
  <c r="L217" i="65"/>
  <c r="K217" i="65"/>
  <c r="J217" i="65"/>
  <c r="H217" i="65"/>
  <c r="C217" i="65"/>
  <c r="B217" i="65"/>
  <c r="G216" i="65"/>
  <c r="E216" i="65"/>
  <c r="F216" i="65" s="1"/>
  <c r="D216" i="65"/>
  <c r="C216" i="65"/>
  <c r="B216" i="65"/>
  <c r="G215" i="65"/>
  <c r="E215" i="65"/>
  <c r="F215" i="65" s="1"/>
  <c r="D215" i="65"/>
  <c r="C215" i="65"/>
  <c r="B215" i="65"/>
  <c r="H214" i="65"/>
  <c r="H210" i="65" s="1"/>
  <c r="E214" i="65"/>
  <c r="D214" i="65"/>
  <c r="C214" i="65"/>
  <c r="B214" i="65"/>
  <c r="G213" i="65"/>
  <c r="E213" i="65"/>
  <c r="D213" i="65"/>
  <c r="C213" i="65"/>
  <c r="B213" i="65"/>
  <c r="G212" i="65"/>
  <c r="E212" i="65"/>
  <c r="D212" i="65"/>
  <c r="C212" i="65"/>
  <c r="B212" i="65"/>
  <c r="G211" i="65"/>
  <c r="E211" i="65"/>
  <c r="D211" i="65"/>
  <c r="C211" i="65"/>
  <c r="B211" i="65"/>
  <c r="M210" i="65"/>
  <c r="L210" i="65"/>
  <c r="K210" i="65"/>
  <c r="J210" i="65"/>
  <c r="C210" i="65"/>
  <c r="B210" i="65"/>
  <c r="G209" i="65"/>
  <c r="E209" i="65"/>
  <c r="F209" i="65" s="1"/>
  <c r="D209" i="65"/>
  <c r="C209" i="65"/>
  <c r="B209" i="65"/>
  <c r="G208" i="65"/>
  <c r="E208" i="65"/>
  <c r="D208" i="65"/>
  <c r="C208" i="65"/>
  <c r="B208" i="65"/>
  <c r="H207" i="65"/>
  <c r="H203" i="65" s="1"/>
  <c r="E207" i="65"/>
  <c r="D207" i="65"/>
  <c r="C207" i="65"/>
  <c r="B207" i="65"/>
  <c r="G206" i="65"/>
  <c r="E206" i="65"/>
  <c r="D206" i="65"/>
  <c r="C206" i="65"/>
  <c r="B206" i="65"/>
  <c r="G205" i="65"/>
  <c r="E205" i="65"/>
  <c r="D205" i="65"/>
  <c r="C205" i="65"/>
  <c r="B205" i="65"/>
  <c r="G204" i="65"/>
  <c r="E204" i="65"/>
  <c r="D204" i="65"/>
  <c r="C204" i="65"/>
  <c r="B204" i="65"/>
  <c r="M203" i="65"/>
  <c r="L203" i="65"/>
  <c r="K203" i="65"/>
  <c r="J203" i="65"/>
  <c r="C203" i="65"/>
  <c r="B203" i="65"/>
  <c r="G202" i="65"/>
  <c r="E202" i="65"/>
  <c r="F202" i="65" s="1"/>
  <c r="D202" i="65"/>
  <c r="C202" i="65"/>
  <c r="B202" i="65"/>
  <c r="G201" i="65"/>
  <c r="E201" i="65"/>
  <c r="F201" i="65" s="1"/>
  <c r="D201" i="65"/>
  <c r="C201" i="65"/>
  <c r="B201" i="65"/>
  <c r="H200" i="65"/>
  <c r="H196" i="65" s="1"/>
  <c r="G200" i="65"/>
  <c r="E200" i="65"/>
  <c r="D200" i="65"/>
  <c r="C200" i="65"/>
  <c r="B200" i="65"/>
  <c r="G199" i="65"/>
  <c r="E199" i="65"/>
  <c r="D199" i="65"/>
  <c r="C199" i="65"/>
  <c r="B199" i="65"/>
  <c r="G198" i="65"/>
  <c r="E198" i="65"/>
  <c r="D198" i="65"/>
  <c r="C198" i="65"/>
  <c r="B198" i="65"/>
  <c r="G197" i="65"/>
  <c r="E197" i="65"/>
  <c r="D197" i="65"/>
  <c r="C197" i="65"/>
  <c r="B197" i="65"/>
  <c r="M196" i="65"/>
  <c r="L196" i="65"/>
  <c r="K196" i="65"/>
  <c r="J196" i="65"/>
  <c r="C196" i="65"/>
  <c r="B196" i="65"/>
  <c r="G195" i="65"/>
  <c r="E195" i="65"/>
  <c r="F195" i="65" s="1"/>
  <c r="D195" i="65"/>
  <c r="C195" i="65"/>
  <c r="B195" i="65"/>
  <c r="G194" i="65"/>
  <c r="E194" i="65"/>
  <c r="F194" i="65" s="1"/>
  <c r="D194" i="65"/>
  <c r="C194" i="65"/>
  <c r="B194" i="65"/>
  <c r="H193" i="65"/>
  <c r="H189" i="65" s="1"/>
  <c r="E193" i="65"/>
  <c r="D193" i="65"/>
  <c r="C193" i="65"/>
  <c r="B193" i="65"/>
  <c r="G192" i="65"/>
  <c r="E192" i="65"/>
  <c r="D192" i="65"/>
  <c r="C192" i="65"/>
  <c r="B192" i="65"/>
  <c r="G191" i="65"/>
  <c r="E191" i="65"/>
  <c r="D191" i="65"/>
  <c r="C191" i="65"/>
  <c r="B191" i="65"/>
  <c r="G190" i="65"/>
  <c r="E190" i="65"/>
  <c r="D190" i="65"/>
  <c r="C190" i="65"/>
  <c r="B190" i="65"/>
  <c r="M189" i="65"/>
  <c r="L189" i="65"/>
  <c r="K189" i="65"/>
  <c r="J189" i="65"/>
  <c r="C189" i="65"/>
  <c r="B189" i="65"/>
  <c r="G188" i="65"/>
  <c r="E188" i="65"/>
  <c r="F188" i="65" s="1"/>
  <c r="D188" i="65"/>
  <c r="C188" i="65"/>
  <c r="B188" i="65"/>
  <c r="G187" i="65"/>
  <c r="E187" i="65"/>
  <c r="F187" i="65" s="1"/>
  <c r="D187" i="65"/>
  <c r="C187" i="65"/>
  <c r="B187" i="65"/>
  <c r="H186" i="65"/>
  <c r="H182" i="65" s="1"/>
  <c r="G186" i="65"/>
  <c r="E186" i="65"/>
  <c r="D186" i="65"/>
  <c r="C186" i="65"/>
  <c r="B186" i="65"/>
  <c r="G185" i="65"/>
  <c r="E185" i="65"/>
  <c r="D185" i="65"/>
  <c r="C185" i="65"/>
  <c r="B185" i="65"/>
  <c r="G184" i="65"/>
  <c r="E184" i="65"/>
  <c r="D184" i="65"/>
  <c r="C184" i="65"/>
  <c r="B184" i="65"/>
  <c r="G183" i="65"/>
  <c r="E183" i="65"/>
  <c r="D183" i="65"/>
  <c r="C183" i="65"/>
  <c r="B183" i="65"/>
  <c r="M182" i="65"/>
  <c r="L182" i="65"/>
  <c r="K182" i="65"/>
  <c r="J182" i="65"/>
  <c r="C182" i="65"/>
  <c r="B182" i="65"/>
  <c r="G181" i="65"/>
  <c r="E181" i="65"/>
  <c r="F181" i="65" s="1"/>
  <c r="D181" i="65"/>
  <c r="C181" i="65"/>
  <c r="B181" i="65"/>
  <c r="G180" i="65"/>
  <c r="E180" i="65"/>
  <c r="F180" i="65" s="1"/>
  <c r="D180" i="65"/>
  <c r="C180" i="65"/>
  <c r="B180" i="65"/>
  <c r="H179" i="65"/>
  <c r="H175" i="65" s="1"/>
  <c r="E179" i="65"/>
  <c r="F179" i="65" s="1"/>
  <c r="D179" i="65"/>
  <c r="C179" i="65"/>
  <c r="B179" i="65"/>
  <c r="G178" i="65"/>
  <c r="E178" i="65"/>
  <c r="D178" i="65"/>
  <c r="C178" i="65"/>
  <c r="B178" i="65"/>
  <c r="G177" i="65"/>
  <c r="E177" i="65"/>
  <c r="D177" i="65"/>
  <c r="C177" i="65"/>
  <c r="B177" i="65"/>
  <c r="G176" i="65"/>
  <c r="E176" i="65"/>
  <c r="D176" i="65"/>
  <c r="C176" i="65"/>
  <c r="B176" i="65"/>
  <c r="M175" i="65"/>
  <c r="L175" i="65"/>
  <c r="K175" i="65"/>
  <c r="J175" i="65"/>
  <c r="C175" i="65"/>
  <c r="B175" i="65"/>
  <c r="G174" i="65"/>
  <c r="E174" i="65"/>
  <c r="F174" i="65" s="1"/>
  <c r="D174" i="65"/>
  <c r="C174" i="65"/>
  <c r="B174" i="65"/>
  <c r="G173" i="65"/>
  <c r="E173" i="65"/>
  <c r="D173" i="65"/>
  <c r="C173" i="65"/>
  <c r="B173" i="65"/>
  <c r="H172" i="65"/>
  <c r="E172" i="65"/>
  <c r="D172" i="65"/>
  <c r="C172" i="65"/>
  <c r="B172" i="65"/>
  <c r="G171" i="65"/>
  <c r="E171" i="65"/>
  <c r="D171" i="65"/>
  <c r="C171" i="65"/>
  <c r="B171" i="65"/>
  <c r="G170" i="65"/>
  <c r="E170" i="65"/>
  <c r="D170" i="65"/>
  <c r="C170" i="65"/>
  <c r="B170" i="65"/>
  <c r="G169" i="65"/>
  <c r="E169" i="65"/>
  <c r="D169" i="65"/>
  <c r="C169" i="65"/>
  <c r="B169" i="65"/>
  <c r="M168" i="65"/>
  <c r="L168" i="65"/>
  <c r="K168" i="65"/>
  <c r="J168" i="65"/>
  <c r="H168" i="65"/>
  <c r="C168" i="65"/>
  <c r="B168" i="65"/>
  <c r="G167" i="65"/>
  <c r="E167" i="65"/>
  <c r="F167" i="65" s="1"/>
  <c r="D167" i="65"/>
  <c r="C167" i="65"/>
  <c r="B167" i="65"/>
  <c r="G166" i="65"/>
  <c r="E166" i="65"/>
  <c r="F166" i="65" s="1"/>
  <c r="D166" i="65"/>
  <c r="C166" i="65"/>
  <c r="B166" i="65"/>
  <c r="H165" i="65"/>
  <c r="H161" i="65" s="1"/>
  <c r="E165" i="65"/>
  <c r="F165" i="65" s="1"/>
  <c r="D165" i="65"/>
  <c r="C165" i="65"/>
  <c r="B165" i="65"/>
  <c r="G164" i="65"/>
  <c r="E164" i="65"/>
  <c r="D164" i="65"/>
  <c r="C164" i="65"/>
  <c r="B164" i="65"/>
  <c r="G163" i="65"/>
  <c r="E163" i="65"/>
  <c r="D163" i="65"/>
  <c r="C163" i="65"/>
  <c r="B163" i="65"/>
  <c r="G162" i="65"/>
  <c r="E162" i="65"/>
  <c r="F162" i="65" s="1"/>
  <c r="D162" i="65"/>
  <c r="C162" i="65"/>
  <c r="B162" i="65"/>
  <c r="M161" i="65"/>
  <c r="L161" i="65"/>
  <c r="K161" i="65"/>
  <c r="J161" i="65"/>
  <c r="C161" i="65"/>
  <c r="B161" i="65"/>
  <c r="G160" i="65"/>
  <c r="E160" i="65"/>
  <c r="F160" i="65" s="1"/>
  <c r="D160" i="65"/>
  <c r="C160" i="65"/>
  <c r="B160" i="65"/>
  <c r="G159" i="65"/>
  <c r="E159" i="65"/>
  <c r="F159" i="65" s="1"/>
  <c r="D159" i="65"/>
  <c r="C159" i="65"/>
  <c r="B159" i="65"/>
  <c r="H158" i="65"/>
  <c r="H154" i="65" s="1"/>
  <c r="E158" i="65"/>
  <c r="D158" i="65"/>
  <c r="C158" i="65"/>
  <c r="B158" i="65"/>
  <c r="G157" i="65"/>
  <c r="E157" i="65"/>
  <c r="D157" i="65"/>
  <c r="C157" i="65"/>
  <c r="B157" i="65"/>
  <c r="G156" i="65"/>
  <c r="E156" i="65"/>
  <c r="D156" i="65"/>
  <c r="C156" i="65"/>
  <c r="B156" i="65"/>
  <c r="G155" i="65"/>
  <c r="E155" i="65"/>
  <c r="D155" i="65"/>
  <c r="C155" i="65"/>
  <c r="B155" i="65"/>
  <c r="M154" i="65"/>
  <c r="L154" i="65"/>
  <c r="K154" i="65"/>
  <c r="J154" i="65"/>
  <c r="C154" i="65"/>
  <c r="B154" i="65"/>
  <c r="G153" i="65"/>
  <c r="E153" i="65"/>
  <c r="F153" i="65" s="1"/>
  <c r="D153" i="65"/>
  <c r="C153" i="65"/>
  <c r="B153" i="65"/>
  <c r="G152" i="65"/>
  <c r="E152" i="65"/>
  <c r="F152" i="65" s="1"/>
  <c r="D152" i="65"/>
  <c r="C152" i="65"/>
  <c r="B152" i="65"/>
  <c r="H151" i="65"/>
  <c r="H147" i="65" s="1"/>
  <c r="E151" i="65"/>
  <c r="D151" i="65"/>
  <c r="C151" i="65"/>
  <c r="B151" i="65"/>
  <c r="G150" i="65"/>
  <c r="E150" i="65"/>
  <c r="F150" i="65" s="1"/>
  <c r="D150" i="65"/>
  <c r="C150" i="65"/>
  <c r="B150" i="65"/>
  <c r="G149" i="65"/>
  <c r="E149" i="65"/>
  <c r="D149" i="65"/>
  <c r="C149" i="65"/>
  <c r="B149" i="65"/>
  <c r="G148" i="65"/>
  <c r="E148" i="65"/>
  <c r="D148" i="65"/>
  <c r="C148" i="65"/>
  <c r="B148" i="65"/>
  <c r="M147" i="65"/>
  <c r="L147" i="65"/>
  <c r="K147" i="65"/>
  <c r="J147" i="65"/>
  <c r="C147" i="65"/>
  <c r="B147" i="65"/>
  <c r="G146" i="65"/>
  <c r="E146" i="65"/>
  <c r="F146" i="65" s="1"/>
  <c r="D146" i="65"/>
  <c r="C146" i="65"/>
  <c r="B146" i="65"/>
  <c r="G145" i="65"/>
  <c r="E145" i="65"/>
  <c r="D145" i="65"/>
  <c r="C145" i="65"/>
  <c r="B145" i="65"/>
  <c r="H144" i="65"/>
  <c r="H140" i="65" s="1"/>
  <c r="E144" i="65"/>
  <c r="D144" i="65"/>
  <c r="C144" i="65"/>
  <c r="B144" i="65"/>
  <c r="G143" i="65"/>
  <c r="E143" i="65"/>
  <c r="D143" i="65"/>
  <c r="C143" i="65"/>
  <c r="B143" i="65"/>
  <c r="G142" i="65"/>
  <c r="E142" i="65"/>
  <c r="D142" i="65"/>
  <c r="C142" i="65"/>
  <c r="B142" i="65"/>
  <c r="G141" i="65"/>
  <c r="E141" i="65"/>
  <c r="D141" i="65"/>
  <c r="C141" i="65"/>
  <c r="B141" i="65"/>
  <c r="M140" i="65"/>
  <c r="L140" i="65"/>
  <c r="K140" i="65"/>
  <c r="J140" i="65"/>
  <c r="C140" i="65"/>
  <c r="B140" i="65"/>
  <c r="G139" i="65"/>
  <c r="E139" i="65"/>
  <c r="D139" i="65"/>
  <c r="C139" i="65"/>
  <c r="B139" i="65"/>
  <c r="G138" i="65"/>
  <c r="E138" i="65"/>
  <c r="F138" i="65" s="1"/>
  <c r="D138" i="65"/>
  <c r="C138" i="65"/>
  <c r="B138" i="65"/>
  <c r="H137" i="65"/>
  <c r="E137" i="65"/>
  <c r="D137" i="65"/>
  <c r="C137" i="65"/>
  <c r="B137" i="65"/>
  <c r="G136" i="65"/>
  <c r="E136" i="65"/>
  <c r="F136" i="65" s="1"/>
  <c r="D136" i="65"/>
  <c r="C136" i="65"/>
  <c r="B136" i="65"/>
  <c r="G135" i="65"/>
  <c r="E135" i="65"/>
  <c r="D135" i="65"/>
  <c r="C135" i="65"/>
  <c r="B135" i="65"/>
  <c r="G134" i="65"/>
  <c r="E134" i="65"/>
  <c r="D134" i="65"/>
  <c r="C134" i="65"/>
  <c r="B134" i="65"/>
  <c r="M133" i="65"/>
  <c r="L133" i="65"/>
  <c r="K133" i="65"/>
  <c r="J133" i="65"/>
  <c r="H133" i="65"/>
  <c r="C133" i="65"/>
  <c r="B133" i="65"/>
  <c r="G132" i="65"/>
  <c r="E132" i="65"/>
  <c r="F132" i="65" s="1"/>
  <c r="D132" i="65"/>
  <c r="C132" i="65"/>
  <c r="B132" i="65"/>
  <c r="G131" i="65"/>
  <c r="E131" i="65"/>
  <c r="D131" i="65"/>
  <c r="C131" i="65"/>
  <c r="B131" i="65"/>
  <c r="H130" i="65"/>
  <c r="E130" i="65"/>
  <c r="D130" i="65"/>
  <c r="C130" i="65"/>
  <c r="B130" i="65"/>
  <c r="G129" i="65"/>
  <c r="E129" i="65"/>
  <c r="D129" i="65"/>
  <c r="C129" i="65"/>
  <c r="B129" i="65"/>
  <c r="G128" i="65"/>
  <c r="E128" i="65"/>
  <c r="D128" i="65"/>
  <c r="C128" i="65"/>
  <c r="B128" i="65"/>
  <c r="G127" i="65"/>
  <c r="E127" i="65"/>
  <c r="D127" i="65"/>
  <c r="C127" i="65"/>
  <c r="B127" i="65"/>
  <c r="M126" i="65"/>
  <c r="L126" i="65"/>
  <c r="K126" i="65"/>
  <c r="J126" i="65"/>
  <c r="H126" i="65"/>
  <c r="C126" i="65"/>
  <c r="B126" i="65"/>
  <c r="G125" i="65"/>
  <c r="E125" i="65"/>
  <c r="F125" i="65" s="1"/>
  <c r="D125" i="65"/>
  <c r="C125" i="65"/>
  <c r="B125" i="65"/>
  <c r="G124" i="65"/>
  <c r="E124" i="65"/>
  <c r="F124" i="65" s="1"/>
  <c r="D124" i="65"/>
  <c r="C124" i="65"/>
  <c r="B124" i="65"/>
  <c r="H123" i="65"/>
  <c r="H119" i="65" s="1"/>
  <c r="E123" i="65"/>
  <c r="D123" i="65"/>
  <c r="C123" i="65"/>
  <c r="B123" i="65"/>
  <c r="G122" i="65"/>
  <c r="E122" i="65"/>
  <c r="D122" i="65"/>
  <c r="C122" i="65"/>
  <c r="B122" i="65"/>
  <c r="G121" i="65"/>
  <c r="E121" i="65"/>
  <c r="D121" i="65"/>
  <c r="C121" i="65"/>
  <c r="B121" i="65"/>
  <c r="G120" i="65"/>
  <c r="E120" i="65"/>
  <c r="D120" i="65"/>
  <c r="C120" i="65"/>
  <c r="B120" i="65"/>
  <c r="M119" i="65"/>
  <c r="L119" i="65"/>
  <c r="K119" i="65"/>
  <c r="J119" i="65"/>
  <c r="C119" i="65"/>
  <c r="B119" i="65"/>
  <c r="G118" i="65"/>
  <c r="E118" i="65"/>
  <c r="F118" i="65" s="1"/>
  <c r="D118" i="65"/>
  <c r="C118" i="65"/>
  <c r="B118" i="65"/>
  <c r="G117" i="65"/>
  <c r="E117" i="65"/>
  <c r="F117" i="65" s="1"/>
  <c r="D117" i="65"/>
  <c r="C117" i="65"/>
  <c r="B117" i="65"/>
  <c r="H116" i="65"/>
  <c r="H112" i="65" s="1"/>
  <c r="E116" i="65"/>
  <c r="F116" i="65" s="1"/>
  <c r="D116" i="65"/>
  <c r="C116" i="65"/>
  <c r="B116" i="65"/>
  <c r="G115" i="65"/>
  <c r="E115" i="65"/>
  <c r="D115" i="65"/>
  <c r="C115" i="65"/>
  <c r="B115" i="65"/>
  <c r="G114" i="65"/>
  <c r="E114" i="65"/>
  <c r="D114" i="65"/>
  <c r="C114" i="65"/>
  <c r="B114" i="65"/>
  <c r="G113" i="65"/>
  <c r="E113" i="65"/>
  <c r="D113" i="65"/>
  <c r="C113" i="65"/>
  <c r="B113" i="65"/>
  <c r="M112" i="65"/>
  <c r="L112" i="65"/>
  <c r="K112" i="65"/>
  <c r="J112" i="65"/>
  <c r="C112" i="65"/>
  <c r="B112" i="65"/>
  <c r="G111" i="65"/>
  <c r="E111" i="65"/>
  <c r="D111" i="65"/>
  <c r="C111" i="65"/>
  <c r="B111" i="65"/>
  <c r="G110" i="65"/>
  <c r="E110" i="65"/>
  <c r="F110" i="65" s="1"/>
  <c r="D110" i="65"/>
  <c r="C110" i="65"/>
  <c r="B110" i="65"/>
  <c r="H109" i="65"/>
  <c r="H105" i="65" s="1"/>
  <c r="G109" i="65"/>
  <c r="E109" i="65"/>
  <c r="D109" i="65"/>
  <c r="C109" i="65"/>
  <c r="B109" i="65"/>
  <c r="G108" i="65"/>
  <c r="E108" i="65"/>
  <c r="D108" i="65"/>
  <c r="C108" i="65"/>
  <c r="B108" i="65"/>
  <c r="G107" i="65"/>
  <c r="E107" i="65"/>
  <c r="D107" i="65"/>
  <c r="C107" i="65"/>
  <c r="B107" i="65"/>
  <c r="G106" i="65"/>
  <c r="E106" i="65"/>
  <c r="D106" i="65"/>
  <c r="C106" i="65"/>
  <c r="B106" i="65"/>
  <c r="M105" i="65"/>
  <c r="L105" i="65"/>
  <c r="K105" i="65"/>
  <c r="J105" i="65"/>
  <c r="C105" i="65"/>
  <c r="B105" i="65"/>
  <c r="G104" i="65"/>
  <c r="E104" i="65"/>
  <c r="F104" i="65" s="1"/>
  <c r="D104" i="65"/>
  <c r="C104" i="65"/>
  <c r="B104" i="65"/>
  <c r="G103" i="65"/>
  <c r="E103" i="65"/>
  <c r="F103" i="65" s="1"/>
  <c r="D103" i="65"/>
  <c r="C103" i="65"/>
  <c r="B103" i="65"/>
  <c r="H102" i="65"/>
  <c r="E102" i="65"/>
  <c r="D102" i="65"/>
  <c r="C102" i="65"/>
  <c r="B102" i="65"/>
  <c r="G101" i="65"/>
  <c r="E101" i="65"/>
  <c r="D101" i="65"/>
  <c r="C101" i="65"/>
  <c r="B101" i="65"/>
  <c r="G100" i="65"/>
  <c r="E100" i="65"/>
  <c r="D100" i="65"/>
  <c r="C100" i="65"/>
  <c r="B100" i="65"/>
  <c r="G99" i="65"/>
  <c r="E99" i="65"/>
  <c r="D99" i="65"/>
  <c r="C99" i="65"/>
  <c r="B99" i="65"/>
  <c r="M98" i="65"/>
  <c r="L98" i="65"/>
  <c r="K98" i="65"/>
  <c r="J98" i="65"/>
  <c r="H98" i="65"/>
  <c r="C98" i="65"/>
  <c r="B98" i="65"/>
  <c r="G97" i="65"/>
  <c r="E97" i="65"/>
  <c r="F97" i="65" s="1"/>
  <c r="D97" i="65"/>
  <c r="C97" i="65"/>
  <c r="B97" i="65"/>
  <c r="G96" i="65"/>
  <c r="E96" i="65"/>
  <c r="F96" i="65" s="1"/>
  <c r="D96" i="65"/>
  <c r="C96" i="65"/>
  <c r="B96" i="65"/>
  <c r="H95" i="65"/>
  <c r="E95" i="65"/>
  <c r="D95" i="65"/>
  <c r="C95" i="65"/>
  <c r="B95" i="65"/>
  <c r="G94" i="65"/>
  <c r="E94" i="65"/>
  <c r="D94" i="65"/>
  <c r="C94" i="65"/>
  <c r="B94" i="65"/>
  <c r="G93" i="65"/>
  <c r="E93" i="65"/>
  <c r="D93" i="65"/>
  <c r="C93" i="65"/>
  <c r="B93" i="65"/>
  <c r="G92" i="65"/>
  <c r="E92" i="65"/>
  <c r="D92" i="65"/>
  <c r="C92" i="65"/>
  <c r="B92" i="65"/>
  <c r="M91" i="65"/>
  <c r="L91" i="65"/>
  <c r="K91" i="65"/>
  <c r="J91" i="65"/>
  <c r="H91" i="65"/>
  <c r="C91" i="65"/>
  <c r="B91" i="65"/>
  <c r="G90" i="65"/>
  <c r="E90" i="65"/>
  <c r="F90" i="65" s="1"/>
  <c r="D90" i="65"/>
  <c r="C90" i="65"/>
  <c r="B90" i="65"/>
  <c r="G89" i="65"/>
  <c r="E89" i="65"/>
  <c r="D89" i="65"/>
  <c r="C89" i="65"/>
  <c r="B89" i="65"/>
  <c r="H88" i="65"/>
  <c r="E88" i="65"/>
  <c r="D88" i="65"/>
  <c r="C88" i="65"/>
  <c r="B88" i="65"/>
  <c r="G87" i="65"/>
  <c r="E87" i="65"/>
  <c r="D87" i="65"/>
  <c r="C87" i="65"/>
  <c r="B87" i="65"/>
  <c r="G86" i="65"/>
  <c r="E86" i="65"/>
  <c r="D86" i="65"/>
  <c r="C86" i="65"/>
  <c r="B86" i="65"/>
  <c r="G85" i="65"/>
  <c r="E85" i="65"/>
  <c r="D85" i="65"/>
  <c r="C85" i="65"/>
  <c r="B85" i="65"/>
  <c r="M84" i="65"/>
  <c r="L84" i="65"/>
  <c r="K84" i="65"/>
  <c r="J84" i="65"/>
  <c r="H84" i="65"/>
  <c r="C84" i="65"/>
  <c r="B84" i="65"/>
  <c r="G83" i="65"/>
  <c r="E83" i="65"/>
  <c r="F83" i="65" s="1"/>
  <c r="D83" i="65"/>
  <c r="C83" i="65"/>
  <c r="B83" i="65"/>
  <c r="G82" i="65"/>
  <c r="E82" i="65"/>
  <c r="D82" i="65"/>
  <c r="C82" i="65"/>
  <c r="B82" i="65"/>
  <c r="H81" i="65"/>
  <c r="H77" i="65" s="1"/>
  <c r="E81" i="65"/>
  <c r="D81" i="65"/>
  <c r="C81" i="65"/>
  <c r="B81" i="65"/>
  <c r="G80" i="65"/>
  <c r="E80" i="65"/>
  <c r="D80" i="65"/>
  <c r="C80" i="65"/>
  <c r="B80" i="65"/>
  <c r="G79" i="65"/>
  <c r="E79" i="65"/>
  <c r="D79" i="65"/>
  <c r="C79" i="65"/>
  <c r="B79" i="65"/>
  <c r="G78" i="65"/>
  <c r="E78" i="65"/>
  <c r="D78" i="65"/>
  <c r="C78" i="65"/>
  <c r="B78" i="65"/>
  <c r="M77" i="65"/>
  <c r="L77" i="65"/>
  <c r="K77" i="65"/>
  <c r="J77" i="65"/>
  <c r="C77" i="65"/>
  <c r="B77" i="65"/>
  <c r="G76" i="65"/>
  <c r="E76" i="65"/>
  <c r="F76" i="65" s="1"/>
  <c r="D76" i="65"/>
  <c r="C76" i="65"/>
  <c r="B76" i="65"/>
  <c r="G75" i="65"/>
  <c r="E75" i="65"/>
  <c r="F75" i="65" s="1"/>
  <c r="D75" i="65"/>
  <c r="C75" i="65"/>
  <c r="B75" i="65"/>
  <c r="H74" i="65"/>
  <c r="E74" i="65"/>
  <c r="F74" i="65" s="1"/>
  <c r="D74" i="65"/>
  <c r="C74" i="65"/>
  <c r="B74" i="65"/>
  <c r="G73" i="65"/>
  <c r="E73" i="65"/>
  <c r="D73" i="65"/>
  <c r="C73" i="65"/>
  <c r="B73" i="65"/>
  <c r="G72" i="65"/>
  <c r="E72" i="65"/>
  <c r="D72" i="65"/>
  <c r="C72" i="65"/>
  <c r="B72" i="65"/>
  <c r="G71" i="65"/>
  <c r="E71" i="65"/>
  <c r="D71" i="65"/>
  <c r="C71" i="65"/>
  <c r="B71" i="65"/>
  <c r="M70" i="65"/>
  <c r="L70" i="65"/>
  <c r="K70" i="65"/>
  <c r="J70" i="65"/>
  <c r="H70" i="65"/>
  <c r="C70" i="65"/>
  <c r="B70" i="65"/>
  <c r="G69" i="65"/>
  <c r="E69" i="65"/>
  <c r="F69" i="65" s="1"/>
  <c r="D69" i="65"/>
  <c r="C69" i="65"/>
  <c r="B69" i="65"/>
  <c r="G68" i="65"/>
  <c r="E68" i="65"/>
  <c r="F68" i="65" s="1"/>
  <c r="D68" i="65"/>
  <c r="C68" i="65"/>
  <c r="B68" i="65"/>
  <c r="H67" i="65"/>
  <c r="H63" i="65" s="1"/>
  <c r="E67" i="65"/>
  <c r="D67" i="65"/>
  <c r="C67" i="65"/>
  <c r="B67" i="65"/>
  <c r="G66" i="65"/>
  <c r="E66" i="65"/>
  <c r="D66" i="65"/>
  <c r="C66" i="65"/>
  <c r="B66" i="65"/>
  <c r="G65" i="65"/>
  <c r="E65" i="65"/>
  <c r="D65" i="65"/>
  <c r="C65" i="65"/>
  <c r="B65" i="65"/>
  <c r="G64" i="65"/>
  <c r="E64" i="65"/>
  <c r="D64" i="65"/>
  <c r="C64" i="65"/>
  <c r="B64" i="65"/>
  <c r="M63" i="65"/>
  <c r="L63" i="65"/>
  <c r="K63" i="65"/>
  <c r="J63" i="65"/>
  <c r="C63" i="65"/>
  <c r="B63" i="65"/>
  <c r="G62" i="65"/>
  <c r="E62" i="65"/>
  <c r="F62" i="65" s="1"/>
  <c r="D62" i="65"/>
  <c r="C62" i="65"/>
  <c r="B62" i="65"/>
  <c r="G61" i="65"/>
  <c r="E61" i="65"/>
  <c r="D61" i="65"/>
  <c r="C61" i="65"/>
  <c r="B61" i="65"/>
  <c r="H60" i="65"/>
  <c r="H56" i="65" s="1"/>
  <c r="E60" i="65"/>
  <c r="F60" i="65" s="1"/>
  <c r="D60" i="65"/>
  <c r="C60" i="65"/>
  <c r="B60" i="65"/>
  <c r="G59" i="65"/>
  <c r="E59" i="65"/>
  <c r="D59" i="65"/>
  <c r="C59" i="65"/>
  <c r="B59" i="65"/>
  <c r="G58" i="65"/>
  <c r="E58" i="65"/>
  <c r="D58" i="65"/>
  <c r="C58" i="65"/>
  <c r="B58" i="65"/>
  <c r="G57" i="65"/>
  <c r="E57" i="65"/>
  <c r="D57" i="65"/>
  <c r="C57" i="65"/>
  <c r="B57" i="65"/>
  <c r="M56" i="65"/>
  <c r="L56" i="65"/>
  <c r="K56" i="65"/>
  <c r="J56" i="65"/>
  <c r="C56" i="65"/>
  <c r="B56" i="65"/>
  <c r="G55" i="65"/>
  <c r="E55" i="65"/>
  <c r="F55" i="65" s="1"/>
  <c r="D55" i="65"/>
  <c r="C55" i="65"/>
  <c r="B55" i="65"/>
  <c r="G54" i="65"/>
  <c r="E54" i="65"/>
  <c r="F54" i="65" s="1"/>
  <c r="D54" i="65"/>
  <c r="C54" i="65"/>
  <c r="B54" i="65"/>
  <c r="H53" i="65"/>
  <c r="H49" i="65" s="1"/>
  <c r="E53" i="65"/>
  <c r="D53" i="65"/>
  <c r="C53" i="65"/>
  <c r="B53" i="65"/>
  <c r="G52" i="65"/>
  <c r="E52" i="65"/>
  <c r="D52" i="65"/>
  <c r="C52" i="65"/>
  <c r="B52" i="65"/>
  <c r="G51" i="65"/>
  <c r="E51" i="65"/>
  <c r="D51" i="65"/>
  <c r="C51" i="65"/>
  <c r="B51" i="65"/>
  <c r="G50" i="65"/>
  <c r="E50" i="65"/>
  <c r="D50" i="65"/>
  <c r="C50" i="65"/>
  <c r="B50" i="65"/>
  <c r="M49" i="65"/>
  <c r="L49" i="65"/>
  <c r="K49" i="65"/>
  <c r="J49" i="65"/>
  <c r="C49" i="65"/>
  <c r="B49" i="65"/>
  <c r="G48" i="65"/>
  <c r="E48" i="65"/>
  <c r="D48" i="65"/>
  <c r="C48" i="65"/>
  <c r="B48" i="65"/>
  <c r="G47" i="65"/>
  <c r="E47" i="65"/>
  <c r="F47" i="65" s="1"/>
  <c r="D47" i="65"/>
  <c r="C47" i="65"/>
  <c r="B47" i="65"/>
  <c r="H46" i="65"/>
  <c r="E46" i="65"/>
  <c r="D46" i="65"/>
  <c r="C46" i="65"/>
  <c r="B46" i="65"/>
  <c r="G45" i="65"/>
  <c r="E45" i="65"/>
  <c r="D45" i="65"/>
  <c r="C45" i="65"/>
  <c r="B45" i="65"/>
  <c r="G44" i="65"/>
  <c r="E44" i="65"/>
  <c r="D44" i="65"/>
  <c r="C44" i="65"/>
  <c r="B44" i="65"/>
  <c r="G43" i="65"/>
  <c r="E43" i="65"/>
  <c r="D43" i="65"/>
  <c r="C43" i="65"/>
  <c r="B43" i="65"/>
  <c r="M42" i="65"/>
  <c r="J23" i="67" s="1"/>
  <c r="L42" i="65"/>
  <c r="I23" i="67" s="1"/>
  <c r="K42" i="65"/>
  <c r="H23" i="67" s="1"/>
  <c r="J42" i="65"/>
  <c r="G23" i="67" s="1"/>
  <c r="H42" i="65"/>
  <c r="F23" i="67" s="1"/>
  <c r="C42" i="65"/>
  <c r="B42" i="65"/>
  <c r="G41" i="65"/>
  <c r="E41" i="65"/>
  <c r="F41" i="65" s="1"/>
  <c r="D41" i="65"/>
  <c r="C41" i="65"/>
  <c r="B41" i="65"/>
  <c r="G40" i="65"/>
  <c r="E40" i="65"/>
  <c r="F40" i="65" s="1"/>
  <c r="D40" i="65"/>
  <c r="C40" i="65"/>
  <c r="B40" i="65"/>
  <c r="H39" i="65"/>
  <c r="H35" i="65" s="1"/>
  <c r="E39" i="65"/>
  <c r="F39" i="65" s="1"/>
  <c r="D39" i="65"/>
  <c r="C39" i="65"/>
  <c r="B39" i="65"/>
  <c r="G38" i="65"/>
  <c r="E38" i="65"/>
  <c r="D38" i="65"/>
  <c r="C38" i="65"/>
  <c r="B38" i="65"/>
  <c r="G37" i="65"/>
  <c r="E37" i="65"/>
  <c r="D37" i="65"/>
  <c r="C37" i="65"/>
  <c r="B37" i="65"/>
  <c r="G36" i="65"/>
  <c r="E36" i="65"/>
  <c r="F36" i="65" s="1"/>
  <c r="D36" i="65"/>
  <c r="C36" i="65"/>
  <c r="B36" i="65"/>
  <c r="M35" i="65"/>
  <c r="L35" i="65"/>
  <c r="K35" i="65"/>
  <c r="J35" i="65"/>
  <c r="C35" i="65"/>
  <c r="B35" i="65"/>
  <c r="G34" i="65"/>
  <c r="E34" i="65"/>
  <c r="F34" i="65" s="1"/>
  <c r="D34" i="65"/>
  <c r="C34" i="65"/>
  <c r="B34" i="65"/>
  <c r="G33" i="65"/>
  <c r="E33" i="65"/>
  <c r="F33" i="65" s="1"/>
  <c r="D33" i="65"/>
  <c r="C33" i="65"/>
  <c r="B33" i="65"/>
  <c r="H32" i="65"/>
  <c r="E32" i="65"/>
  <c r="D32" i="65"/>
  <c r="C32" i="65"/>
  <c r="B32" i="65"/>
  <c r="G31" i="65"/>
  <c r="E31" i="65"/>
  <c r="D31" i="65"/>
  <c r="C31" i="65"/>
  <c r="B31" i="65"/>
  <c r="G30" i="65"/>
  <c r="E30" i="65"/>
  <c r="D30" i="65"/>
  <c r="C30" i="65"/>
  <c r="B30" i="65"/>
  <c r="G29" i="65"/>
  <c r="E29" i="65"/>
  <c r="D29" i="65"/>
  <c r="C29" i="65"/>
  <c r="B29" i="65"/>
  <c r="M28" i="65"/>
  <c r="L28" i="65"/>
  <c r="K28" i="65"/>
  <c r="J28" i="65"/>
  <c r="H28" i="65"/>
  <c r="C28" i="65"/>
  <c r="B28" i="65"/>
  <c r="G27" i="65"/>
  <c r="E27" i="65"/>
  <c r="F27" i="65" s="1"/>
  <c r="D27" i="65"/>
  <c r="C27" i="65"/>
  <c r="B27" i="65"/>
  <c r="G26" i="65"/>
  <c r="E26" i="65"/>
  <c r="D26" i="65"/>
  <c r="C26" i="65"/>
  <c r="B26" i="65"/>
  <c r="H25" i="65"/>
  <c r="E25" i="65"/>
  <c r="F25" i="65" s="1"/>
  <c r="D25" i="65"/>
  <c r="C25" i="65"/>
  <c r="B25" i="65"/>
  <c r="G24" i="65"/>
  <c r="E24" i="65"/>
  <c r="D24" i="65"/>
  <c r="C24" i="65"/>
  <c r="B24" i="65"/>
  <c r="G23" i="65"/>
  <c r="E23" i="65"/>
  <c r="D23" i="65"/>
  <c r="C23" i="65"/>
  <c r="B23" i="65"/>
  <c r="G22" i="65"/>
  <c r="E22" i="65"/>
  <c r="D22" i="65"/>
  <c r="C22" i="65"/>
  <c r="B22" i="65"/>
  <c r="M21" i="65"/>
  <c r="L21" i="65"/>
  <c r="K21" i="65"/>
  <c r="J21" i="65"/>
  <c r="H21" i="65"/>
  <c r="C21" i="65"/>
  <c r="B21" i="65"/>
  <c r="G20" i="65"/>
  <c r="E20" i="65"/>
  <c r="D20" i="65"/>
  <c r="C20" i="65"/>
  <c r="B20" i="65"/>
  <c r="G19" i="65"/>
  <c r="E19" i="65"/>
  <c r="D19" i="65"/>
  <c r="C19" i="65"/>
  <c r="B19" i="65"/>
  <c r="H18" i="65"/>
  <c r="H14" i="65" s="1"/>
  <c r="E18" i="65"/>
  <c r="D18" i="65"/>
  <c r="C18" i="65"/>
  <c r="B18" i="65"/>
  <c r="G17" i="65"/>
  <c r="E17" i="65"/>
  <c r="D17" i="65"/>
  <c r="C17" i="65"/>
  <c r="B17" i="65"/>
  <c r="G16" i="65"/>
  <c r="E16" i="65"/>
  <c r="D16" i="65"/>
  <c r="C16" i="65"/>
  <c r="B16" i="65"/>
  <c r="G15" i="65"/>
  <c r="E15" i="65"/>
  <c r="D15" i="65"/>
  <c r="C15" i="65"/>
  <c r="B15" i="65"/>
  <c r="M14" i="65"/>
  <c r="L14" i="65"/>
  <c r="K14" i="65"/>
  <c r="J14" i="65"/>
  <c r="C14" i="65"/>
  <c r="B14" i="65"/>
  <c r="G13" i="65"/>
  <c r="E13" i="65"/>
  <c r="F13" i="65" s="1"/>
  <c r="D13" i="65"/>
  <c r="C13" i="65"/>
  <c r="B13" i="65"/>
  <c r="G12" i="65"/>
  <c r="E12" i="65"/>
  <c r="D12" i="65"/>
  <c r="C12" i="65"/>
  <c r="B12" i="65"/>
  <c r="H11" i="65"/>
  <c r="E11" i="65"/>
  <c r="D11" i="65"/>
  <c r="C11" i="65"/>
  <c r="B11" i="65"/>
  <c r="G10" i="65"/>
  <c r="E10" i="65"/>
  <c r="D10" i="65"/>
  <c r="C10" i="65"/>
  <c r="B10" i="65"/>
  <c r="G9" i="65"/>
  <c r="E9" i="65"/>
  <c r="D9" i="65"/>
  <c r="C9" i="65"/>
  <c r="B9" i="65"/>
  <c r="G8" i="65"/>
  <c r="E8" i="65"/>
  <c r="D8" i="65"/>
  <c r="C8" i="65"/>
  <c r="B8" i="65"/>
  <c r="M7" i="65"/>
  <c r="L7" i="65"/>
  <c r="K7" i="65"/>
  <c r="J7" i="65"/>
  <c r="H7" i="65"/>
  <c r="C7" i="65"/>
  <c r="B7" i="65"/>
  <c r="A4" i="65"/>
  <c r="A3" i="65"/>
  <c r="A2" i="65"/>
  <c r="A1" i="65"/>
  <c r="G237" i="64"/>
  <c r="E237" i="64"/>
  <c r="F237" i="64" s="1"/>
  <c r="D237" i="64"/>
  <c r="C237" i="64"/>
  <c r="B237" i="64"/>
  <c r="G236" i="64"/>
  <c r="E236" i="64"/>
  <c r="D236" i="64"/>
  <c r="C236" i="64"/>
  <c r="B236" i="64"/>
  <c r="H235" i="64"/>
  <c r="E235" i="64"/>
  <c r="D235" i="64"/>
  <c r="C235" i="64"/>
  <c r="B235" i="64"/>
  <c r="G234" i="64"/>
  <c r="E234" i="64"/>
  <c r="D234" i="64"/>
  <c r="C234" i="64"/>
  <c r="B234" i="64"/>
  <c r="G233" i="64"/>
  <c r="E233" i="64"/>
  <c r="D233" i="64"/>
  <c r="C233" i="64"/>
  <c r="B233" i="64"/>
  <c r="G232" i="64"/>
  <c r="E232" i="64"/>
  <c r="D232" i="64"/>
  <c r="C232" i="64"/>
  <c r="B232" i="64"/>
  <c r="M231" i="64"/>
  <c r="L231" i="64"/>
  <c r="K231" i="64"/>
  <c r="J231" i="64"/>
  <c r="H231" i="64"/>
  <c r="C231" i="64"/>
  <c r="B231" i="64"/>
  <c r="G230" i="64"/>
  <c r="E230" i="64"/>
  <c r="F230" i="64" s="1"/>
  <c r="D230" i="64"/>
  <c r="C230" i="64"/>
  <c r="B230" i="64"/>
  <c r="G229" i="64"/>
  <c r="E229" i="64"/>
  <c r="F229" i="64" s="1"/>
  <c r="D229" i="64"/>
  <c r="C229" i="64"/>
  <c r="B229" i="64"/>
  <c r="H228" i="64"/>
  <c r="H224" i="64" s="1"/>
  <c r="E228" i="64"/>
  <c r="F228" i="64" s="1"/>
  <c r="D228" i="64"/>
  <c r="C228" i="64"/>
  <c r="B228" i="64"/>
  <c r="G227" i="64"/>
  <c r="E227" i="64"/>
  <c r="D227" i="64"/>
  <c r="C227" i="64"/>
  <c r="B227" i="64"/>
  <c r="G226" i="64"/>
  <c r="E226" i="64"/>
  <c r="D226" i="64"/>
  <c r="C226" i="64"/>
  <c r="B226" i="64"/>
  <c r="G225" i="64"/>
  <c r="E225" i="64"/>
  <c r="D225" i="64"/>
  <c r="C225" i="64"/>
  <c r="B225" i="64"/>
  <c r="M224" i="64"/>
  <c r="L224" i="64"/>
  <c r="K224" i="64"/>
  <c r="J224" i="64"/>
  <c r="C224" i="64"/>
  <c r="B224" i="64"/>
  <c r="G223" i="64"/>
  <c r="E223" i="64"/>
  <c r="F223" i="64" s="1"/>
  <c r="D223" i="64"/>
  <c r="C223" i="64"/>
  <c r="B223" i="64"/>
  <c r="G222" i="64"/>
  <c r="E222" i="64"/>
  <c r="D222" i="64"/>
  <c r="C222" i="64"/>
  <c r="B222" i="64"/>
  <c r="H221" i="64"/>
  <c r="H217" i="64" s="1"/>
  <c r="E221" i="64"/>
  <c r="D221" i="64"/>
  <c r="C221" i="64"/>
  <c r="B221" i="64"/>
  <c r="G220" i="64"/>
  <c r="E220" i="64"/>
  <c r="D220" i="64"/>
  <c r="C220" i="64"/>
  <c r="B220" i="64"/>
  <c r="G219" i="64"/>
  <c r="E219" i="64"/>
  <c r="D219" i="64"/>
  <c r="C219" i="64"/>
  <c r="B219" i="64"/>
  <c r="G218" i="64"/>
  <c r="E218" i="64"/>
  <c r="D218" i="64"/>
  <c r="C218" i="64"/>
  <c r="B218" i="64"/>
  <c r="M217" i="64"/>
  <c r="L217" i="64"/>
  <c r="K217" i="64"/>
  <c r="J217" i="64"/>
  <c r="C217" i="64"/>
  <c r="B217" i="64"/>
  <c r="G216" i="64"/>
  <c r="E216" i="64"/>
  <c r="F216" i="64" s="1"/>
  <c r="D216" i="64"/>
  <c r="C216" i="64"/>
  <c r="B216" i="64"/>
  <c r="G215" i="64"/>
  <c r="E215" i="64"/>
  <c r="F215" i="64" s="1"/>
  <c r="D215" i="64"/>
  <c r="C215" i="64"/>
  <c r="B215" i="64"/>
  <c r="H214" i="64"/>
  <c r="E214" i="64"/>
  <c r="F214" i="64" s="1"/>
  <c r="D214" i="64"/>
  <c r="C214" i="64"/>
  <c r="B214" i="64"/>
  <c r="G213" i="64"/>
  <c r="E213" i="64"/>
  <c r="D213" i="64"/>
  <c r="C213" i="64"/>
  <c r="B213" i="64"/>
  <c r="G212" i="64"/>
  <c r="E212" i="64"/>
  <c r="D212" i="64"/>
  <c r="C212" i="64"/>
  <c r="B212" i="64"/>
  <c r="G211" i="64"/>
  <c r="E211" i="64"/>
  <c r="D211" i="64"/>
  <c r="C211" i="64"/>
  <c r="B211" i="64"/>
  <c r="M210" i="64"/>
  <c r="L210" i="64"/>
  <c r="K210" i="64"/>
  <c r="J210" i="64"/>
  <c r="H210" i="64"/>
  <c r="C210" i="64"/>
  <c r="B210" i="64"/>
  <c r="G209" i="64"/>
  <c r="E209" i="64"/>
  <c r="D209" i="64"/>
  <c r="C209" i="64"/>
  <c r="B209" i="64"/>
  <c r="G208" i="64"/>
  <c r="E208" i="64"/>
  <c r="D208" i="64"/>
  <c r="C208" i="64"/>
  <c r="B208" i="64"/>
  <c r="H207" i="64"/>
  <c r="E207" i="64"/>
  <c r="D207" i="64"/>
  <c r="C207" i="64"/>
  <c r="B207" i="64"/>
  <c r="G206" i="64"/>
  <c r="E206" i="64"/>
  <c r="D206" i="64"/>
  <c r="C206" i="64"/>
  <c r="B206" i="64"/>
  <c r="G205" i="64"/>
  <c r="E205" i="64"/>
  <c r="D205" i="64"/>
  <c r="C205" i="64"/>
  <c r="B205" i="64"/>
  <c r="G204" i="64"/>
  <c r="E204" i="64"/>
  <c r="D204" i="64"/>
  <c r="C204" i="64"/>
  <c r="B204" i="64"/>
  <c r="M203" i="64"/>
  <c r="L203" i="64"/>
  <c r="K203" i="64"/>
  <c r="J203" i="64"/>
  <c r="H203" i="64"/>
  <c r="C203" i="64"/>
  <c r="B203" i="64"/>
  <c r="G202" i="64"/>
  <c r="E202" i="64"/>
  <c r="D202" i="64"/>
  <c r="C202" i="64"/>
  <c r="B202" i="64"/>
  <c r="G201" i="64"/>
  <c r="E201" i="64"/>
  <c r="F201" i="64" s="1"/>
  <c r="D201" i="64"/>
  <c r="C201" i="64"/>
  <c r="B201" i="64"/>
  <c r="H200" i="64"/>
  <c r="H196" i="64" s="1"/>
  <c r="G200" i="64"/>
  <c r="E200" i="64"/>
  <c r="D200" i="64"/>
  <c r="C200" i="64"/>
  <c r="B200" i="64"/>
  <c r="G199" i="64"/>
  <c r="E199" i="64"/>
  <c r="D199" i="64"/>
  <c r="C199" i="64"/>
  <c r="B199" i="64"/>
  <c r="G198" i="64"/>
  <c r="E198" i="64"/>
  <c r="D198" i="64"/>
  <c r="C198" i="64"/>
  <c r="B198" i="64"/>
  <c r="G197" i="64"/>
  <c r="E197" i="64"/>
  <c r="D197" i="64"/>
  <c r="C197" i="64"/>
  <c r="B197" i="64"/>
  <c r="M196" i="64"/>
  <c r="L196" i="64"/>
  <c r="K196" i="64"/>
  <c r="J196" i="64"/>
  <c r="C196" i="64"/>
  <c r="B196" i="64"/>
  <c r="G195" i="64"/>
  <c r="E195" i="64"/>
  <c r="F195" i="64" s="1"/>
  <c r="D195" i="64"/>
  <c r="C195" i="64"/>
  <c r="B195" i="64"/>
  <c r="G194" i="64"/>
  <c r="E194" i="64"/>
  <c r="D194" i="64"/>
  <c r="C194" i="64"/>
  <c r="B194" i="64"/>
  <c r="H193" i="64"/>
  <c r="H189" i="64" s="1"/>
  <c r="E193" i="64"/>
  <c r="D193" i="64"/>
  <c r="C193" i="64"/>
  <c r="B193" i="64"/>
  <c r="G192" i="64"/>
  <c r="E192" i="64"/>
  <c r="D192" i="64"/>
  <c r="C192" i="64"/>
  <c r="B192" i="64"/>
  <c r="G191" i="64"/>
  <c r="E191" i="64"/>
  <c r="D191" i="64"/>
  <c r="C191" i="64"/>
  <c r="B191" i="64"/>
  <c r="G190" i="64"/>
  <c r="E190" i="64"/>
  <c r="D190" i="64"/>
  <c r="C190" i="64"/>
  <c r="B190" i="64"/>
  <c r="M189" i="64"/>
  <c r="L189" i="64"/>
  <c r="K189" i="64"/>
  <c r="J189" i="64"/>
  <c r="C189" i="64"/>
  <c r="B189" i="64"/>
  <c r="G188" i="64"/>
  <c r="E188" i="64"/>
  <c r="F188" i="64" s="1"/>
  <c r="D188" i="64"/>
  <c r="C188" i="64"/>
  <c r="B188" i="64"/>
  <c r="G187" i="64"/>
  <c r="E187" i="64"/>
  <c r="F187" i="64" s="1"/>
  <c r="D187" i="64"/>
  <c r="C187" i="64"/>
  <c r="B187" i="64"/>
  <c r="H186" i="64"/>
  <c r="H182" i="64" s="1"/>
  <c r="G186" i="64"/>
  <c r="E186" i="64"/>
  <c r="D186" i="64"/>
  <c r="C186" i="64"/>
  <c r="B186" i="64"/>
  <c r="G185" i="64"/>
  <c r="E185" i="64"/>
  <c r="D185" i="64"/>
  <c r="C185" i="64"/>
  <c r="B185" i="64"/>
  <c r="G184" i="64"/>
  <c r="E184" i="64"/>
  <c r="D184" i="64"/>
  <c r="C184" i="64"/>
  <c r="B184" i="64"/>
  <c r="G183" i="64"/>
  <c r="E183" i="64"/>
  <c r="D183" i="64"/>
  <c r="C183" i="64"/>
  <c r="B183" i="64"/>
  <c r="M182" i="64"/>
  <c r="L182" i="64"/>
  <c r="K182" i="64"/>
  <c r="J182" i="64"/>
  <c r="C182" i="64"/>
  <c r="B182" i="64"/>
  <c r="G181" i="64"/>
  <c r="E181" i="64"/>
  <c r="F181" i="64" s="1"/>
  <c r="D181" i="64"/>
  <c r="C181" i="64"/>
  <c r="B181" i="64"/>
  <c r="G180" i="64"/>
  <c r="E180" i="64"/>
  <c r="F180" i="64" s="1"/>
  <c r="D180" i="64"/>
  <c r="C180" i="64"/>
  <c r="B180" i="64"/>
  <c r="H179" i="64"/>
  <c r="E179" i="64"/>
  <c r="D179" i="64"/>
  <c r="C179" i="64"/>
  <c r="B179" i="64"/>
  <c r="G178" i="64"/>
  <c r="E178" i="64"/>
  <c r="D178" i="64"/>
  <c r="C178" i="64"/>
  <c r="B178" i="64"/>
  <c r="G177" i="64"/>
  <c r="E177" i="64"/>
  <c r="D177" i="64"/>
  <c r="C177" i="64"/>
  <c r="B177" i="64"/>
  <c r="G176" i="64"/>
  <c r="E176" i="64"/>
  <c r="D176" i="64"/>
  <c r="C176" i="64"/>
  <c r="B176" i="64"/>
  <c r="M175" i="64"/>
  <c r="L175" i="64"/>
  <c r="K175" i="64"/>
  <c r="J175" i="64"/>
  <c r="H175" i="64"/>
  <c r="C175" i="64"/>
  <c r="B175" i="64"/>
  <c r="G174" i="64"/>
  <c r="E174" i="64"/>
  <c r="F174" i="64" s="1"/>
  <c r="D174" i="64"/>
  <c r="C174" i="64"/>
  <c r="B174" i="64"/>
  <c r="G173" i="64"/>
  <c r="E173" i="64"/>
  <c r="F173" i="64" s="1"/>
  <c r="D173" i="64"/>
  <c r="C173" i="64"/>
  <c r="B173" i="64"/>
  <c r="H172" i="64"/>
  <c r="E172" i="64"/>
  <c r="D172" i="64"/>
  <c r="C172" i="64"/>
  <c r="B172" i="64"/>
  <c r="G171" i="64"/>
  <c r="E171" i="64"/>
  <c r="D171" i="64"/>
  <c r="C171" i="64"/>
  <c r="B171" i="64"/>
  <c r="G170" i="64"/>
  <c r="E170" i="64"/>
  <c r="D170" i="64"/>
  <c r="C170" i="64"/>
  <c r="B170" i="64"/>
  <c r="G169" i="64"/>
  <c r="E169" i="64"/>
  <c r="D169" i="64"/>
  <c r="C169" i="64"/>
  <c r="B169" i="64"/>
  <c r="M168" i="64"/>
  <c r="L168" i="64"/>
  <c r="K168" i="64"/>
  <c r="J168" i="64"/>
  <c r="H168" i="64"/>
  <c r="C168" i="64"/>
  <c r="B168" i="64"/>
  <c r="G167" i="64"/>
  <c r="E167" i="64"/>
  <c r="D167" i="64"/>
  <c r="C167" i="64"/>
  <c r="B167" i="64"/>
  <c r="G166" i="64"/>
  <c r="E166" i="64"/>
  <c r="D166" i="64"/>
  <c r="C166" i="64"/>
  <c r="B166" i="64"/>
  <c r="H165" i="64"/>
  <c r="H161" i="64" s="1"/>
  <c r="E165" i="64"/>
  <c r="D165" i="64"/>
  <c r="C165" i="64"/>
  <c r="B165" i="64"/>
  <c r="G164" i="64"/>
  <c r="E164" i="64"/>
  <c r="D164" i="64"/>
  <c r="C164" i="64"/>
  <c r="B164" i="64"/>
  <c r="G163" i="64"/>
  <c r="E163" i="64"/>
  <c r="D163" i="64"/>
  <c r="C163" i="64"/>
  <c r="B163" i="64"/>
  <c r="G162" i="64"/>
  <c r="E162" i="64"/>
  <c r="D162" i="64"/>
  <c r="C162" i="64"/>
  <c r="B162" i="64"/>
  <c r="M161" i="64"/>
  <c r="L161" i="64"/>
  <c r="K161" i="64"/>
  <c r="J161" i="64"/>
  <c r="C161" i="64"/>
  <c r="B161" i="64"/>
  <c r="G160" i="64"/>
  <c r="E160" i="64"/>
  <c r="D160" i="64"/>
  <c r="C160" i="64"/>
  <c r="B160" i="64"/>
  <c r="G159" i="64"/>
  <c r="E159" i="64"/>
  <c r="F159" i="64" s="1"/>
  <c r="D159" i="64"/>
  <c r="C159" i="64"/>
  <c r="B159" i="64"/>
  <c r="H158" i="64"/>
  <c r="E158" i="64"/>
  <c r="F158" i="64" s="1"/>
  <c r="D158" i="64"/>
  <c r="C158" i="64"/>
  <c r="B158" i="64"/>
  <c r="G157" i="64"/>
  <c r="E157" i="64"/>
  <c r="D157" i="64"/>
  <c r="C157" i="64"/>
  <c r="B157" i="64"/>
  <c r="G156" i="64"/>
  <c r="E156" i="64"/>
  <c r="D156" i="64"/>
  <c r="C156" i="64"/>
  <c r="B156" i="64"/>
  <c r="G155" i="64"/>
  <c r="E155" i="64"/>
  <c r="D155" i="64"/>
  <c r="C155" i="64"/>
  <c r="B155" i="64"/>
  <c r="M154" i="64"/>
  <c r="L154" i="64"/>
  <c r="K154" i="64"/>
  <c r="J154" i="64"/>
  <c r="H154" i="64"/>
  <c r="C154" i="64"/>
  <c r="B154" i="64"/>
  <c r="G153" i="64"/>
  <c r="E153" i="64"/>
  <c r="F153" i="64" s="1"/>
  <c r="D153" i="64"/>
  <c r="C153" i="64"/>
  <c r="B153" i="64"/>
  <c r="G152" i="64"/>
  <c r="E152" i="64"/>
  <c r="D152" i="64"/>
  <c r="C152" i="64"/>
  <c r="B152" i="64"/>
  <c r="H151" i="64"/>
  <c r="E151" i="64"/>
  <c r="F151" i="64" s="1"/>
  <c r="D151" i="64"/>
  <c r="C151" i="64"/>
  <c r="B151" i="64"/>
  <c r="G150" i="64"/>
  <c r="E150" i="64"/>
  <c r="D150" i="64"/>
  <c r="C150" i="64"/>
  <c r="B150" i="64"/>
  <c r="G149" i="64"/>
  <c r="E149" i="64"/>
  <c r="D149" i="64"/>
  <c r="C149" i="64"/>
  <c r="B149" i="64"/>
  <c r="G148" i="64"/>
  <c r="E148" i="64"/>
  <c r="D148" i="64"/>
  <c r="C148" i="64"/>
  <c r="B148" i="64"/>
  <c r="M147" i="64"/>
  <c r="L147" i="64"/>
  <c r="K147" i="64"/>
  <c r="J147" i="64"/>
  <c r="H147" i="64"/>
  <c r="C147" i="64"/>
  <c r="B147" i="64"/>
  <c r="G146" i="64"/>
  <c r="E146" i="64"/>
  <c r="D146" i="64"/>
  <c r="C146" i="64"/>
  <c r="B146" i="64"/>
  <c r="G145" i="64"/>
  <c r="E145" i="64"/>
  <c r="D145" i="64"/>
  <c r="C145" i="64"/>
  <c r="B145" i="64"/>
  <c r="H144" i="64"/>
  <c r="H140" i="64" s="1"/>
  <c r="E144" i="64"/>
  <c r="D144" i="64"/>
  <c r="C144" i="64"/>
  <c r="B144" i="64"/>
  <c r="G143" i="64"/>
  <c r="E143" i="64"/>
  <c r="D143" i="64"/>
  <c r="C143" i="64"/>
  <c r="B143" i="64"/>
  <c r="G142" i="64"/>
  <c r="E142" i="64"/>
  <c r="D142" i="64"/>
  <c r="C142" i="64"/>
  <c r="B142" i="64"/>
  <c r="G141" i="64"/>
  <c r="E141" i="64"/>
  <c r="D141" i="64"/>
  <c r="C141" i="64"/>
  <c r="B141" i="64"/>
  <c r="M140" i="64"/>
  <c r="L140" i="64"/>
  <c r="K140" i="64"/>
  <c r="J140" i="64"/>
  <c r="C140" i="64"/>
  <c r="B140" i="64"/>
  <c r="G139" i="64"/>
  <c r="E139" i="64"/>
  <c r="D139" i="64"/>
  <c r="C139" i="64"/>
  <c r="B139" i="64"/>
  <c r="G138" i="64"/>
  <c r="E138" i="64"/>
  <c r="F138" i="64" s="1"/>
  <c r="D138" i="64"/>
  <c r="C138" i="64"/>
  <c r="B138" i="64"/>
  <c r="H137" i="64"/>
  <c r="H133" i="64" s="1"/>
  <c r="E137" i="64"/>
  <c r="D137" i="64"/>
  <c r="C137" i="64"/>
  <c r="B137" i="64"/>
  <c r="G136" i="64"/>
  <c r="E136" i="64"/>
  <c r="D136" i="64"/>
  <c r="C136" i="64"/>
  <c r="B136" i="64"/>
  <c r="G135" i="64"/>
  <c r="E135" i="64"/>
  <c r="D135" i="64"/>
  <c r="C135" i="64"/>
  <c r="B135" i="64"/>
  <c r="G134" i="64"/>
  <c r="E134" i="64"/>
  <c r="D134" i="64"/>
  <c r="C134" i="64"/>
  <c r="B134" i="64"/>
  <c r="M133" i="64"/>
  <c r="L133" i="64"/>
  <c r="K133" i="64"/>
  <c r="J133" i="64"/>
  <c r="C133" i="64"/>
  <c r="B133" i="64"/>
  <c r="G132" i="64"/>
  <c r="E132" i="64"/>
  <c r="D132" i="64"/>
  <c r="C132" i="64"/>
  <c r="B132" i="64"/>
  <c r="G131" i="64"/>
  <c r="E131" i="64"/>
  <c r="D131" i="64"/>
  <c r="C131" i="64"/>
  <c r="B131" i="64"/>
  <c r="H130" i="64"/>
  <c r="E130" i="64"/>
  <c r="D130" i="64"/>
  <c r="C130" i="64"/>
  <c r="B130" i="64"/>
  <c r="G129" i="64"/>
  <c r="E129" i="64"/>
  <c r="D129" i="64"/>
  <c r="C129" i="64"/>
  <c r="B129" i="64"/>
  <c r="G128" i="64"/>
  <c r="E128" i="64"/>
  <c r="D128" i="64"/>
  <c r="C128" i="64"/>
  <c r="B128" i="64"/>
  <c r="G127" i="64"/>
  <c r="E127" i="64"/>
  <c r="D127" i="64"/>
  <c r="C127" i="64"/>
  <c r="B127" i="64"/>
  <c r="M126" i="64"/>
  <c r="L126" i="64"/>
  <c r="K126" i="64"/>
  <c r="J126" i="64"/>
  <c r="H126" i="64"/>
  <c r="C126" i="64"/>
  <c r="B126" i="64"/>
  <c r="G125" i="64"/>
  <c r="E125" i="64"/>
  <c r="F125" i="64" s="1"/>
  <c r="D125" i="64"/>
  <c r="C125" i="64"/>
  <c r="B125" i="64"/>
  <c r="G124" i="64"/>
  <c r="E124" i="64"/>
  <c r="F124" i="64" s="1"/>
  <c r="D124" i="64"/>
  <c r="C124" i="64"/>
  <c r="B124" i="64"/>
  <c r="H123" i="64"/>
  <c r="H119" i="64" s="1"/>
  <c r="E123" i="64"/>
  <c r="D123" i="64"/>
  <c r="C123" i="64"/>
  <c r="B123" i="64"/>
  <c r="G122" i="64"/>
  <c r="E122" i="64"/>
  <c r="D122" i="64"/>
  <c r="C122" i="64"/>
  <c r="B122" i="64"/>
  <c r="G121" i="64"/>
  <c r="E121" i="64"/>
  <c r="D121" i="64"/>
  <c r="C121" i="64"/>
  <c r="B121" i="64"/>
  <c r="G120" i="64"/>
  <c r="E120" i="64"/>
  <c r="D120" i="64"/>
  <c r="C120" i="64"/>
  <c r="B120" i="64"/>
  <c r="M119" i="64"/>
  <c r="L119" i="64"/>
  <c r="K119" i="64"/>
  <c r="J119" i="64"/>
  <c r="C119" i="64"/>
  <c r="B119" i="64"/>
  <c r="G118" i="64"/>
  <c r="E118" i="64"/>
  <c r="F118" i="64" s="1"/>
  <c r="D118" i="64"/>
  <c r="C118" i="64"/>
  <c r="B118" i="64"/>
  <c r="G117" i="64"/>
  <c r="E117" i="64"/>
  <c r="D117" i="64"/>
  <c r="C117" i="64"/>
  <c r="B117" i="64"/>
  <c r="H116" i="64"/>
  <c r="E116" i="64"/>
  <c r="D116" i="64"/>
  <c r="C116" i="64"/>
  <c r="B116" i="64"/>
  <c r="G115" i="64"/>
  <c r="E115" i="64"/>
  <c r="D115" i="64"/>
  <c r="C115" i="64"/>
  <c r="B115" i="64"/>
  <c r="G114" i="64"/>
  <c r="E114" i="64"/>
  <c r="D114" i="64"/>
  <c r="C114" i="64"/>
  <c r="B114" i="64"/>
  <c r="G113" i="64"/>
  <c r="E113" i="64"/>
  <c r="D113" i="64"/>
  <c r="C113" i="64"/>
  <c r="B113" i="64"/>
  <c r="M112" i="64"/>
  <c r="L112" i="64"/>
  <c r="K112" i="64"/>
  <c r="J112" i="64"/>
  <c r="H112" i="64"/>
  <c r="C112" i="64"/>
  <c r="B112" i="64"/>
  <c r="G111" i="64"/>
  <c r="E111" i="64"/>
  <c r="D111" i="64"/>
  <c r="C111" i="64"/>
  <c r="B111" i="64"/>
  <c r="G110" i="64"/>
  <c r="E110" i="64"/>
  <c r="D110" i="64"/>
  <c r="C110" i="64"/>
  <c r="B110" i="64"/>
  <c r="H109" i="64"/>
  <c r="H105" i="64" s="1"/>
  <c r="G109" i="64"/>
  <c r="E109" i="64"/>
  <c r="D109" i="64"/>
  <c r="C109" i="64"/>
  <c r="B109" i="64"/>
  <c r="G108" i="64"/>
  <c r="E108" i="64"/>
  <c r="D108" i="64"/>
  <c r="C108" i="64"/>
  <c r="B108" i="64"/>
  <c r="G107" i="64"/>
  <c r="E107" i="64"/>
  <c r="D107" i="64"/>
  <c r="C107" i="64"/>
  <c r="B107" i="64"/>
  <c r="G106" i="64"/>
  <c r="E106" i="64"/>
  <c r="D106" i="64"/>
  <c r="C106" i="64"/>
  <c r="B106" i="64"/>
  <c r="M105" i="64"/>
  <c r="L105" i="64"/>
  <c r="K105" i="64"/>
  <c r="J105" i="64"/>
  <c r="C105" i="64"/>
  <c r="B105" i="64"/>
  <c r="G104" i="64"/>
  <c r="E104" i="64"/>
  <c r="D104" i="64"/>
  <c r="C104" i="64"/>
  <c r="B104" i="64"/>
  <c r="G103" i="64"/>
  <c r="E103" i="64"/>
  <c r="D103" i="64"/>
  <c r="C103" i="64"/>
  <c r="B103" i="64"/>
  <c r="H102" i="64"/>
  <c r="E102" i="64"/>
  <c r="D102" i="64"/>
  <c r="C102" i="64"/>
  <c r="B102" i="64"/>
  <c r="G101" i="64"/>
  <c r="E101" i="64"/>
  <c r="D101" i="64"/>
  <c r="C101" i="64"/>
  <c r="B101" i="64"/>
  <c r="G100" i="64"/>
  <c r="E100" i="64"/>
  <c r="D100" i="64"/>
  <c r="C100" i="64"/>
  <c r="B100" i="64"/>
  <c r="G99" i="64"/>
  <c r="E99" i="64"/>
  <c r="D99" i="64"/>
  <c r="C99" i="64"/>
  <c r="B99" i="64"/>
  <c r="M98" i="64"/>
  <c r="L98" i="64"/>
  <c r="K98" i="64"/>
  <c r="J98" i="64"/>
  <c r="H98" i="64"/>
  <c r="C98" i="64"/>
  <c r="B98" i="64"/>
  <c r="G97" i="64"/>
  <c r="E97" i="64"/>
  <c r="D97" i="64"/>
  <c r="C97" i="64"/>
  <c r="B97" i="64"/>
  <c r="G96" i="64"/>
  <c r="E96" i="64"/>
  <c r="D96" i="64"/>
  <c r="C96" i="64"/>
  <c r="B96" i="64"/>
  <c r="H95" i="64"/>
  <c r="H91" i="64" s="1"/>
  <c r="E95" i="64"/>
  <c r="D95" i="64"/>
  <c r="C95" i="64"/>
  <c r="B95" i="64"/>
  <c r="G94" i="64"/>
  <c r="E94" i="64"/>
  <c r="D94" i="64"/>
  <c r="C94" i="64"/>
  <c r="B94" i="64"/>
  <c r="G93" i="64"/>
  <c r="E93" i="64"/>
  <c r="D93" i="64"/>
  <c r="C93" i="64"/>
  <c r="B93" i="64"/>
  <c r="G92" i="64"/>
  <c r="E92" i="64"/>
  <c r="D92" i="64"/>
  <c r="C92" i="64"/>
  <c r="B92" i="64"/>
  <c r="M91" i="64"/>
  <c r="L91" i="64"/>
  <c r="K91" i="64"/>
  <c r="J91" i="64"/>
  <c r="C91" i="64"/>
  <c r="B91" i="64"/>
  <c r="G90" i="64"/>
  <c r="E90" i="64"/>
  <c r="D90" i="64"/>
  <c r="C90" i="64"/>
  <c r="B90" i="64"/>
  <c r="G89" i="64"/>
  <c r="E89" i="64"/>
  <c r="D89" i="64"/>
  <c r="C89" i="64"/>
  <c r="B89" i="64"/>
  <c r="H88" i="64"/>
  <c r="E88" i="64"/>
  <c r="D88" i="64"/>
  <c r="C88" i="64"/>
  <c r="B88" i="64"/>
  <c r="G87" i="64"/>
  <c r="E87" i="64"/>
  <c r="D87" i="64"/>
  <c r="C87" i="64"/>
  <c r="B87" i="64"/>
  <c r="G86" i="64"/>
  <c r="E86" i="64"/>
  <c r="D86" i="64"/>
  <c r="C86" i="64"/>
  <c r="B86" i="64"/>
  <c r="G85" i="64"/>
  <c r="E85" i="64"/>
  <c r="D85" i="64"/>
  <c r="C85" i="64"/>
  <c r="B85" i="64"/>
  <c r="M84" i="64"/>
  <c r="L84" i="64"/>
  <c r="K84" i="64"/>
  <c r="J84" i="64"/>
  <c r="H84" i="64"/>
  <c r="C84" i="64"/>
  <c r="B84" i="64"/>
  <c r="G83" i="64"/>
  <c r="E83" i="64"/>
  <c r="D83" i="64"/>
  <c r="C83" i="64"/>
  <c r="B83" i="64"/>
  <c r="G82" i="64"/>
  <c r="E82" i="64"/>
  <c r="F82" i="64" s="1"/>
  <c r="D82" i="64"/>
  <c r="C82" i="64"/>
  <c r="B82" i="64"/>
  <c r="H81" i="64"/>
  <c r="E81" i="64"/>
  <c r="D81" i="64"/>
  <c r="C81" i="64"/>
  <c r="B81" i="64"/>
  <c r="G80" i="64"/>
  <c r="E80" i="64"/>
  <c r="D80" i="64"/>
  <c r="C80" i="64"/>
  <c r="B80" i="64"/>
  <c r="G79" i="64"/>
  <c r="E79" i="64"/>
  <c r="D79" i="64"/>
  <c r="C79" i="64"/>
  <c r="B79" i="64"/>
  <c r="G78" i="64"/>
  <c r="E78" i="64"/>
  <c r="D78" i="64"/>
  <c r="C78" i="64"/>
  <c r="B78" i="64"/>
  <c r="M77" i="64"/>
  <c r="L77" i="64"/>
  <c r="K77" i="64"/>
  <c r="J77" i="64"/>
  <c r="H77" i="64"/>
  <c r="C77" i="64"/>
  <c r="B77" i="64"/>
  <c r="G76" i="64"/>
  <c r="E76" i="64"/>
  <c r="F76" i="64" s="1"/>
  <c r="D76" i="64"/>
  <c r="C76" i="64"/>
  <c r="B76" i="64"/>
  <c r="G75" i="64"/>
  <c r="E75" i="64"/>
  <c r="D75" i="64"/>
  <c r="C75" i="64"/>
  <c r="B75" i="64"/>
  <c r="H74" i="64"/>
  <c r="E74" i="64"/>
  <c r="F74" i="64" s="1"/>
  <c r="D74" i="64"/>
  <c r="C74" i="64"/>
  <c r="B74" i="64"/>
  <c r="G73" i="64"/>
  <c r="E73" i="64"/>
  <c r="D73" i="64"/>
  <c r="C73" i="64"/>
  <c r="B73" i="64"/>
  <c r="G72" i="64"/>
  <c r="E72" i="64"/>
  <c r="D72" i="64"/>
  <c r="C72" i="64"/>
  <c r="B72" i="64"/>
  <c r="G71" i="64"/>
  <c r="E71" i="64"/>
  <c r="D71" i="64"/>
  <c r="C71" i="64"/>
  <c r="B71" i="64"/>
  <c r="M70" i="64"/>
  <c r="L70" i="64"/>
  <c r="K70" i="64"/>
  <c r="J70" i="64"/>
  <c r="H70" i="64"/>
  <c r="C70" i="64"/>
  <c r="B70" i="64"/>
  <c r="G69" i="64"/>
  <c r="E69" i="64"/>
  <c r="F69" i="64" s="1"/>
  <c r="D69" i="64"/>
  <c r="C69" i="64"/>
  <c r="B69" i="64"/>
  <c r="G68" i="64"/>
  <c r="E68" i="64"/>
  <c r="F68" i="64" s="1"/>
  <c r="D68" i="64"/>
  <c r="C68" i="64"/>
  <c r="B68" i="64"/>
  <c r="H67" i="64"/>
  <c r="H63" i="64" s="1"/>
  <c r="E67" i="64"/>
  <c r="D67" i="64"/>
  <c r="C67" i="64"/>
  <c r="B67" i="64"/>
  <c r="G66" i="64"/>
  <c r="E66" i="64"/>
  <c r="D66" i="64"/>
  <c r="C66" i="64"/>
  <c r="B66" i="64"/>
  <c r="G65" i="64"/>
  <c r="E65" i="64"/>
  <c r="D65" i="64"/>
  <c r="C65" i="64"/>
  <c r="B65" i="64"/>
  <c r="G64" i="64"/>
  <c r="E64" i="64"/>
  <c r="D64" i="64"/>
  <c r="C64" i="64"/>
  <c r="B64" i="64"/>
  <c r="M63" i="64"/>
  <c r="L63" i="64"/>
  <c r="K63" i="64"/>
  <c r="J63" i="64"/>
  <c r="C63" i="64"/>
  <c r="B63" i="64"/>
  <c r="G62" i="64"/>
  <c r="E62" i="64"/>
  <c r="D62" i="64"/>
  <c r="C62" i="64"/>
  <c r="B62" i="64"/>
  <c r="G61" i="64"/>
  <c r="E61" i="64"/>
  <c r="D61" i="64"/>
  <c r="C61" i="64"/>
  <c r="B61" i="64"/>
  <c r="H60" i="64"/>
  <c r="E60" i="64"/>
  <c r="F60" i="64" s="1"/>
  <c r="D60" i="64"/>
  <c r="C60" i="64"/>
  <c r="B60" i="64"/>
  <c r="G59" i="64"/>
  <c r="E59" i="64"/>
  <c r="D59" i="64"/>
  <c r="C59" i="64"/>
  <c r="B59" i="64"/>
  <c r="G58" i="64"/>
  <c r="E58" i="64"/>
  <c r="D58" i="64"/>
  <c r="C58" i="64"/>
  <c r="B58" i="64"/>
  <c r="G57" i="64"/>
  <c r="E57" i="64"/>
  <c r="D57" i="64"/>
  <c r="C57" i="64"/>
  <c r="B57" i="64"/>
  <c r="M56" i="64"/>
  <c r="L56" i="64"/>
  <c r="K56" i="64"/>
  <c r="J56" i="64"/>
  <c r="H56" i="64"/>
  <c r="C56" i="64"/>
  <c r="B56" i="64"/>
  <c r="G55" i="64"/>
  <c r="E55" i="64"/>
  <c r="D55" i="64"/>
  <c r="C55" i="64"/>
  <c r="B55" i="64"/>
  <c r="G54" i="64"/>
  <c r="E54" i="64"/>
  <c r="D54" i="64"/>
  <c r="C54" i="64"/>
  <c r="B54" i="64"/>
  <c r="H53" i="64"/>
  <c r="H49" i="64" s="1"/>
  <c r="E53" i="64"/>
  <c r="D53" i="64"/>
  <c r="C53" i="64"/>
  <c r="B53" i="64"/>
  <c r="G52" i="64"/>
  <c r="E52" i="64"/>
  <c r="D52" i="64"/>
  <c r="C52" i="64"/>
  <c r="B52" i="64"/>
  <c r="G51" i="64"/>
  <c r="E51" i="64"/>
  <c r="D51" i="64"/>
  <c r="C51" i="64"/>
  <c r="B51" i="64"/>
  <c r="G50" i="64"/>
  <c r="E50" i="64"/>
  <c r="D50" i="64"/>
  <c r="C50" i="64"/>
  <c r="B50" i="64"/>
  <c r="M49" i="64"/>
  <c r="L49" i="64"/>
  <c r="K49" i="64"/>
  <c r="J49" i="64"/>
  <c r="C49" i="64"/>
  <c r="B49" i="64"/>
  <c r="G48" i="64"/>
  <c r="E48" i="64"/>
  <c r="D48" i="64"/>
  <c r="C48" i="64"/>
  <c r="B48" i="64"/>
  <c r="G47" i="64"/>
  <c r="E47" i="64"/>
  <c r="F47" i="64" s="1"/>
  <c r="D47" i="64"/>
  <c r="C47" i="64"/>
  <c r="B47" i="64"/>
  <c r="H46" i="64"/>
  <c r="E46" i="64"/>
  <c r="F46" i="64" s="1"/>
  <c r="D46" i="64"/>
  <c r="C46" i="64"/>
  <c r="B46" i="64"/>
  <c r="G45" i="64"/>
  <c r="E45" i="64"/>
  <c r="D45" i="64"/>
  <c r="C45" i="64"/>
  <c r="B45" i="64"/>
  <c r="G44" i="64"/>
  <c r="E44" i="64"/>
  <c r="D44" i="64"/>
  <c r="C44" i="64"/>
  <c r="B44" i="64"/>
  <c r="G43" i="64"/>
  <c r="E43" i="64"/>
  <c r="D43" i="64"/>
  <c r="C43" i="64"/>
  <c r="B43" i="64"/>
  <c r="M42" i="64"/>
  <c r="L42" i="64"/>
  <c r="K42" i="64"/>
  <c r="J42" i="64"/>
  <c r="H42" i="64"/>
  <c r="C42" i="64"/>
  <c r="B42" i="64"/>
  <c r="G41" i="64"/>
  <c r="E41" i="64"/>
  <c r="F41" i="64" s="1"/>
  <c r="D41" i="64"/>
  <c r="C41" i="64"/>
  <c r="B41" i="64"/>
  <c r="G40" i="64"/>
  <c r="E40" i="64"/>
  <c r="F40" i="64" s="1"/>
  <c r="D40" i="64"/>
  <c r="C40" i="64"/>
  <c r="B40" i="64"/>
  <c r="H39" i="64"/>
  <c r="E39" i="64"/>
  <c r="F39" i="64" s="1"/>
  <c r="D39" i="64"/>
  <c r="C39" i="64"/>
  <c r="B39" i="64"/>
  <c r="G38" i="64"/>
  <c r="E38" i="64"/>
  <c r="F38" i="64" s="1"/>
  <c r="D38" i="64"/>
  <c r="C38" i="64"/>
  <c r="B38" i="64"/>
  <c r="G37" i="64"/>
  <c r="E37" i="64"/>
  <c r="D37" i="64"/>
  <c r="C37" i="64"/>
  <c r="B37" i="64"/>
  <c r="G36" i="64"/>
  <c r="E36" i="64"/>
  <c r="F36" i="64" s="1"/>
  <c r="D36" i="64"/>
  <c r="C36" i="64"/>
  <c r="B36" i="64"/>
  <c r="M35" i="64"/>
  <c r="L35" i="64"/>
  <c r="K35" i="64"/>
  <c r="J35" i="64"/>
  <c r="H35" i="64"/>
  <c r="C35" i="64"/>
  <c r="B35" i="64"/>
  <c r="G34" i="64"/>
  <c r="E34" i="64"/>
  <c r="F34" i="64" s="1"/>
  <c r="D34" i="64"/>
  <c r="C34" i="64"/>
  <c r="B34" i="64"/>
  <c r="G33" i="64"/>
  <c r="E33" i="64"/>
  <c r="F33" i="64" s="1"/>
  <c r="D33" i="64"/>
  <c r="C33" i="64"/>
  <c r="B33" i="64"/>
  <c r="H32" i="64"/>
  <c r="H28" i="64" s="1"/>
  <c r="E32" i="64"/>
  <c r="D32" i="64"/>
  <c r="C32" i="64"/>
  <c r="B32" i="64"/>
  <c r="G31" i="64"/>
  <c r="E31" i="64"/>
  <c r="D31" i="64"/>
  <c r="C31" i="64"/>
  <c r="B31" i="64"/>
  <c r="G30" i="64"/>
  <c r="E30" i="64"/>
  <c r="D30" i="64"/>
  <c r="C30" i="64"/>
  <c r="B30" i="64"/>
  <c r="G29" i="64"/>
  <c r="E29" i="64"/>
  <c r="D29" i="64"/>
  <c r="C29" i="64"/>
  <c r="B29" i="64"/>
  <c r="M28" i="64"/>
  <c r="L28" i="64"/>
  <c r="K28" i="64"/>
  <c r="J28" i="64"/>
  <c r="C28" i="64"/>
  <c r="B28" i="64"/>
  <c r="G27" i="64"/>
  <c r="E27" i="64"/>
  <c r="D27" i="64"/>
  <c r="C27" i="64"/>
  <c r="B27" i="64"/>
  <c r="G26" i="64"/>
  <c r="E26" i="64"/>
  <c r="F26" i="64" s="1"/>
  <c r="D26" i="64"/>
  <c r="C26" i="64"/>
  <c r="B26" i="64"/>
  <c r="H25" i="64"/>
  <c r="H21" i="64" s="1"/>
  <c r="E25" i="64"/>
  <c r="F25" i="64" s="1"/>
  <c r="D25" i="64"/>
  <c r="C25" i="64"/>
  <c r="B25" i="64"/>
  <c r="G24" i="64"/>
  <c r="E24" i="64"/>
  <c r="D24" i="64"/>
  <c r="C24" i="64"/>
  <c r="B24" i="64"/>
  <c r="G23" i="64"/>
  <c r="E23" i="64"/>
  <c r="D23" i="64"/>
  <c r="C23" i="64"/>
  <c r="B23" i="64"/>
  <c r="G22" i="64"/>
  <c r="E22" i="64"/>
  <c r="D22" i="64"/>
  <c r="C22" i="64"/>
  <c r="B22" i="64"/>
  <c r="M21" i="64"/>
  <c r="L21" i="64"/>
  <c r="K21" i="64"/>
  <c r="J21" i="64"/>
  <c r="C21" i="64"/>
  <c r="B21" i="64"/>
  <c r="G20" i="64"/>
  <c r="E20" i="64"/>
  <c r="D20" i="64"/>
  <c r="C20" i="64"/>
  <c r="B20" i="64"/>
  <c r="G19" i="64"/>
  <c r="E19" i="64"/>
  <c r="D19" i="64"/>
  <c r="C19" i="64"/>
  <c r="B19" i="64"/>
  <c r="H18" i="64"/>
  <c r="E18" i="64"/>
  <c r="D18" i="64"/>
  <c r="C18" i="64"/>
  <c r="B18" i="64"/>
  <c r="G17" i="64"/>
  <c r="E17" i="64"/>
  <c r="D17" i="64"/>
  <c r="C17" i="64"/>
  <c r="B17" i="64"/>
  <c r="G16" i="64"/>
  <c r="E16" i="64"/>
  <c r="D16" i="64"/>
  <c r="C16" i="64"/>
  <c r="B16" i="64"/>
  <c r="G15" i="64"/>
  <c r="E15" i="64"/>
  <c r="D15" i="64"/>
  <c r="C15" i="64"/>
  <c r="B15" i="64"/>
  <c r="M14" i="64"/>
  <c r="L14" i="64"/>
  <c r="K14" i="64"/>
  <c r="J14" i="64"/>
  <c r="H14" i="64"/>
  <c r="C14" i="64"/>
  <c r="B14" i="64"/>
  <c r="G13" i="64"/>
  <c r="E13" i="64"/>
  <c r="F13" i="64" s="1"/>
  <c r="D13" i="64"/>
  <c r="C13" i="64"/>
  <c r="B13" i="64"/>
  <c r="G12" i="64"/>
  <c r="E12" i="64"/>
  <c r="D12" i="64"/>
  <c r="C12" i="64"/>
  <c r="B12" i="64"/>
  <c r="H11" i="64"/>
  <c r="H7" i="64" s="1"/>
  <c r="E11" i="64"/>
  <c r="D11" i="64"/>
  <c r="C11" i="64"/>
  <c r="B11" i="64"/>
  <c r="G10" i="64"/>
  <c r="E10" i="64"/>
  <c r="D10" i="64"/>
  <c r="C10" i="64"/>
  <c r="B10" i="64"/>
  <c r="G9" i="64"/>
  <c r="E9" i="64"/>
  <c r="D9" i="64"/>
  <c r="C9" i="64"/>
  <c r="B9" i="64"/>
  <c r="G8" i="64"/>
  <c r="E8" i="64"/>
  <c r="D8" i="64"/>
  <c r="C8" i="64"/>
  <c r="B8" i="64"/>
  <c r="M7" i="64"/>
  <c r="L7" i="64"/>
  <c r="K7" i="64"/>
  <c r="J7" i="64"/>
  <c r="C7" i="64"/>
  <c r="B7" i="64"/>
  <c r="A4" i="64"/>
  <c r="A3" i="64"/>
  <c r="A2" i="64"/>
  <c r="A1" i="64"/>
  <c r="G237" i="63"/>
  <c r="E237" i="63"/>
  <c r="F237" i="63" s="1"/>
  <c r="D237" i="63"/>
  <c r="C237" i="63"/>
  <c r="B237" i="63"/>
  <c r="G236" i="63"/>
  <c r="E236" i="63"/>
  <c r="F236" i="63" s="1"/>
  <c r="D236" i="63"/>
  <c r="C236" i="63"/>
  <c r="B236" i="63"/>
  <c r="H235" i="63"/>
  <c r="E235" i="63"/>
  <c r="D235" i="63"/>
  <c r="C235" i="63"/>
  <c r="B235" i="63"/>
  <c r="G234" i="63"/>
  <c r="E234" i="63"/>
  <c r="F234" i="63" s="1"/>
  <c r="D234" i="63"/>
  <c r="C234" i="63"/>
  <c r="B234" i="63"/>
  <c r="G233" i="63"/>
  <c r="E233" i="63"/>
  <c r="D233" i="63"/>
  <c r="C233" i="63"/>
  <c r="B233" i="63"/>
  <c r="G232" i="63"/>
  <c r="E232" i="63"/>
  <c r="D232" i="63"/>
  <c r="C232" i="63"/>
  <c r="B232" i="63"/>
  <c r="M231" i="63"/>
  <c r="L231" i="63"/>
  <c r="K231" i="63"/>
  <c r="J231" i="63"/>
  <c r="H231" i="63"/>
  <c r="C231" i="63"/>
  <c r="B231" i="63"/>
  <c r="G230" i="63"/>
  <c r="E230" i="63"/>
  <c r="F230" i="63" s="1"/>
  <c r="D230" i="63"/>
  <c r="C230" i="63"/>
  <c r="B230" i="63"/>
  <c r="G229" i="63"/>
  <c r="E229" i="63"/>
  <c r="F229" i="63" s="1"/>
  <c r="D229" i="63"/>
  <c r="C229" i="63"/>
  <c r="B229" i="63"/>
  <c r="H228" i="63"/>
  <c r="H224" i="63" s="1"/>
  <c r="E228" i="63"/>
  <c r="D228" i="63"/>
  <c r="C228" i="63"/>
  <c r="B228" i="63"/>
  <c r="G227" i="63"/>
  <c r="E227" i="63"/>
  <c r="D227" i="63"/>
  <c r="C227" i="63"/>
  <c r="B227" i="63"/>
  <c r="G226" i="63"/>
  <c r="E226" i="63"/>
  <c r="D226" i="63"/>
  <c r="C226" i="63"/>
  <c r="B226" i="63"/>
  <c r="G225" i="63"/>
  <c r="E225" i="63"/>
  <c r="D225" i="63"/>
  <c r="C225" i="63"/>
  <c r="B225" i="63"/>
  <c r="M224" i="63"/>
  <c r="L224" i="63"/>
  <c r="K224" i="63"/>
  <c r="J224" i="63"/>
  <c r="C224" i="63"/>
  <c r="B224" i="63"/>
  <c r="G223" i="63"/>
  <c r="E223" i="63"/>
  <c r="F223" i="63" s="1"/>
  <c r="D223" i="63"/>
  <c r="C223" i="63"/>
  <c r="B223" i="63"/>
  <c r="G222" i="63"/>
  <c r="E222" i="63"/>
  <c r="F222" i="63" s="1"/>
  <c r="D222" i="63"/>
  <c r="C222" i="63"/>
  <c r="B222" i="63"/>
  <c r="H221" i="63"/>
  <c r="H217" i="63" s="1"/>
  <c r="E221" i="63"/>
  <c r="D221" i="63"/>
  <c r="C221" i="63"/>
  <c r="B221" i="63"/>
  <c r="G220" i="63"/>
  <c r="E220" i="63"/>
  <c r="D220" i="63"/>
  <c r="C220" i="63"/>
  <c r="B220" i="63"/>
  <c r="G219" i="63"/>
  <c r="E219" i="63"/>
  <c r="D219" i="63"/>
  <c r="C219" i="63"/>
  <c r="B219" i="63"/>
  <c r="G218" i="63"/>
  <c r="E218" i="63"/>
  <c r="D218" i="63"/>
  <c r="C218" i="63"/>
  <c r="B218" i="63"/>
  <c r="M217" i="63"/>
  <c r="L217" i="63"/>
  <c r="K217" i="63"/>
  <c r="J217" i="63"/>
  <c r="C217" i="63"/>
  <c r="B217" i="63"/>
  <c r="G216" i="63"/>
  <c r="E216" i="63"/>
  <c r="F216" i="63" s="1"/>
  <c r="D216" i="63"/>
  <c r="C216" i="63"/>
  <c r="B216" i="63"/>
  <c r="G215" i="63"/>
  <c r="E215" i="63"/>
  <c r="F215" i="63" s="1"/>
  <c r="D215" i="63"/>
  <c r="C215" i="63"/>
  <c r="B215" i="63"/>
  <c r="H214" i="63"/>
  <c r="E214" i="63"/>
  <c r="D214" i="63"/>
  <c r="C214" i="63"/>
  <c r="B214" i="63"/>
  <c r="G213" i="63"/>
  <c r="E213" i="63"/>
  <c r="D213" i="63"/>
  <c r="C213" i="63"/>
  <c r="B213" i="63"/>
  <c r="G212" i="63"/>
  <c r="E212" i="63"/>
  <c r="D212" i="63"/>
  <c r="C212" i="63"/>
  <c r="B212" i="63"/>
  <c r="G211" i="63"/>
  <c r="E211" i="63"/>
  <c r="D211" i="63"/>
  <c r="C211" i="63"/>
  <c r="B211" i="63"/>
  <c r="M210" i="63"/>
  <c r="L210" i="63"/>
  <c r="K210" i="63"/>
  <c r="J210" i="63"/>
  <c r="H210" i="63"/>
  <c r="C210" i="63"/>
  <c r="B210" i="63"/>
  <c r="G209" i="63"/>
  <c r="E209" i="63"/>
  <c r="F209" i="63" s="1"/>
  <c r="D209" i="63"/>
  <c r="C209" i="63"/>
  <c r="B209" i="63"/>
  <c r="G208" i="63"/>
  <c r="E208" i="63"/>
  <c r="F208" i="63" s="1"/>
  <c r="D208" i="63"/>
  <c r="C208" i="63"/>
  <c r="B208" i="63"/>
  <c r="H207" i="63"/>
  <c r="H203" i="63" s="1"/>
  <c r="E207" i="63"/>
  <c r="D207" i="63"/>
  <c r="C207" i="63"/>
  <c r="B207" i="63"/>
  <c r="G206" i="63"/>
  <c r="E206" i="63"/>
  <c r="D206" i="63"/>
  <c r="C206" i="63"/>
  <c r="B206" i="63"/>
  <c r="G205" i="63"/>
  <c r="E205" i="63"/>
  <c r="D205" i="63"/>
  <c r="C205" i="63"/>
  <c r="B205" i="63"/>
  <c r="G204" i="63"/>
  <c r="E204" i="63"/>
  <c r="D204" i="63"/>
  <c r="C204" i="63"/>
  <c r="B204" i="63"/>
  <c r="M203" i="63"/>
  <c r="L203" i="63"/>
  <c r="K203" i="63"/>
  <c r="J203" i="63"/>
  <c r="C203" i="63"/>
  <c r="B203" i="63"/>
  <c r="G202" i="63"/>
  <c r="E202" i="63"/>
  <c r="F202" i="63" s="1"/>
  <c r="D202" i="63"/>
  <c r="C202" i="63"/>
  <c r="B202" i="63"/>
  <c r="G201" i="63"/>
  <c r="E201" i="63"/>
  <c r="F201" i="63" s="1"/>
  <c r="D201" i="63"/>
  <c r="C201" i="63"/>
  <c r="B201" i="63"/>
  <c r="H200" i="63"/>
  <c r="H196" i="63" s="1"/>
  <c r="G200" i="63"/>
  <c r="E200" i="63"/>
  <c r="D200" i="63"/>
  <c r="C200" i="63"/>
  <c r="B200" i="63"/>
  <c r="G199" i="63"/>
  <c r="E199" i="63"/>
  <c r="D199" i="63"/>
  <c r="C199" i="63"/>
  <c r="B199" i="63"/>
  <c r="G198" i="63"/>
  <c r="E198" i="63"/>
  <c r="D198" i="63"/>
  <c r="C198" i="63"/>
  <c r="B198" i="63"/>
  <c r="G197" i="63"/>
  <c r="E197" i="63"/>
  <c r="D197" i="63"/>
  <c r="C197" i="63"/>
  <c r="B197" i="63"/>
  <c r="M196" i="63"/>
  <c r="L196" i="63"/>
  <c r="K196" i="63"/>
  <c r="J196" i="63"/>
  <c r="C196" i="63"/>
  <c r="B196" i="63"/>
  <c r="G195" i="63"/>
  <c r="E195" i="63"/>
  <c r="F195" i="63" s="1"/>
  <c r="D195" i="63"/>
  <c r="C195" i="63"/>
  <c r="B195" i="63"/>
  <c r="G194" i="63"/>
  <c r="E194" i="63"/>
  <c r="D194" i="63"/>
  <c r="C194" i="63"/>
  <c r="B194" i="63"/>
  <c r="H193" i="63"/>
  <c r="H189" i="63" s="1"/>
  <c r="E193" i="63"/>
  <c r="D193" i="63"/>
  <c r="C193" i="63"/>
  <c r="B193" i="63"/>
  <c r="G192" i="63"/>
  <c r="E192" i="63"/>
  <c r="D192" i="63"/>
  <c r="C192" i="63"/>
  <c r="B192" i="63"/>
  <c r="G191" i="63"/>
  <c r="E191" i="63"/>
  <c r="D191" i="63"/>
  <c r="C191" i="63"/>
  <c r="B191" i="63"/>
  <c r="G190" i="63"/>
  <c r="E190" i="63"/>
  <c r="D190" i="63"/>
  <c r="C190" i="63"/>
  <c r="B190" i="63"/>
  <c r="M189" i="63"/>
  <c r="L189" i="63"/>
  <c r="K189" i="63"/>
  <c r="J189" i="63"/>
  <c r="C189" i="63"/>
  <c r="B189" i="63"/>
  <c r="G188" i="63"/>
  <c r="E188" i="63"/>
  <c r="F188" i="63" s="1"/>
  <c r="D188" i="63"/>
  <c r="C188" i="63"/>
  <c r="B188" i="63"/>
  <c r="G187" i="63"/>
  <c r="E187" i="63"/>
  <c r="F187" i="63" s="1"/>
  <c r="D187" i="63"/>
  <c r="C187" i="63"/>
  <c r="B187" i="63"/>
  <c r="H186" i="63"/>
  <c r="H182" i="63" s="1"/>
  <c r="G186" i="63"/>
  <c r="E186" i="63"/>
  <c r="D186" i="63"/>
  <c r="C186" i="63"/>
  <c r="B186" i="63"/>
  <c r="G185" i="63"/>
  <c r="E185" i="63"/>
  <c r="D185" i="63"/>
  <c r="C185" i="63"/>
  <c r="B185" i="63"/>
  <c r="G184" i="63"/>
  <c r="E184" i="63"/>
  <c r="D184" i="63"/>
  <c r="C184" i="63"/>
  <c r="B184" i="63"/>
  <c r="G183" i="63"/>
  <c r="E183" i="63"/>
  <c r="D183" i="63"/>
  <c r="C183" i="63"/>
  <c r="B183" i="63"/>
  <c r="M182" i="63"/>
  <c r="L182" i="63"/>
  <c r="K182" i="63"/>
  <c r="J182" i="63"/>
  <c r="C182" i="63"/>
  <c r="B182" i="63"/>
  <c r="G181" i="63"/>
  <c r="E181" i="63"/>
  <c r="F181" i="63" s="1"/>
  <c r="D181" i="63"/>
  <c r="C181" i="63"/>
  <c r="B181" i="63"/>
  <c r="G180" i="63"/>
  <c r="E180" i="63"/>
  <c r="F180" i="63" s="1"/>
  <c r="D180" i="63"/>
  <c r="C180" i="63"/>
  <c r="B180" i="63"/>
  <c r="H179" i="63"/>
  <c r="E179" i="63"/>
  <c r="F179" i="63" s="1"/>
  <c r="D179" i="63"/>
  <c r="C179" i="63"/>
  <c r="B179" i="63"/>
  <c r="G178" i="63"/>
  <c r="E178" i="63"/>
  <c r="D178" i="63"/>
  <c r="C178" i="63"/>
  <c r="B178" i="63"/>
  <c r="G177" i="63"/>
  <c r="E177" i="63"/>
  <c r="D177" i="63"/>
  <c r="C177" i="63"/>
  <c r="B177" i="63"/>
  <c r="G176" i="63"/>
  <c r="E176" i="63"/>
  <c r="D176" i="63"/>
  <c r="C176" i="63"/>
  <c r="B176" i="63"/>
  <c r="M175" i="63"/>
  <c r="L175" i="63"/>
  <c r="K175" i="63"/>
  <c r="J175" i="63"/>
  <c r="H175" i="63"/>
  <c r="C175" i="63"/>
  <c r="B175" i="63"/>
  <c r="G174" i="63"/>
  <c r="E174" i="63"/>
  <c r="F174" i="63" s="1"/>
  <c r="D174" i="63"/>
  <c r="C174" i="63"/>
  <c r="B174" i="63"/>
  <c r="G173" i="63"/>
  <c r="E173" i="63"/>
  <c r="F173" i="63" s="1"/>
  <c r="D173" i="63"/>
  <c r="C173" i="63"/>
  <c r="B173" i="63"/>
  <c r="H172" i="63"/>
  <c r="H168" i="63" s="1"/>
  <c r="E172" i="63"/>
  <c r="D172" i="63"/>
  <c r="C172" i="63"/>
  <c r="B172" i="63"/>
  <c r="G171" i="63"/>
  <c r="E171" i="63"/>
  <c r="D171" i="63"/>
  <c r="C171" i="63"/>
  <c r="B171" i="63"/>
  <c r="G170" i="63"/>
  <c r="E170" i="63"/>
  <c r="D170" i="63"/>
  <c r="C170" i="63"/>
  <c r="B170" i="63"/>
  <c r="G169" i="63"/>
  <c r="E169" i="63"/>
  <c r="D169" i="63"/>
  <c r="C169" i="63"/>
  <c r="B169" i="63"/>
  <c r="M168" i="63"/>
  <c r="L168" i="63"/>
  <c r="K168" i="63"/>
  <c r="J168" i="63"/>
  <c r="C168" i="63"/>
  <c r="B168" i="63"/>
  <c r="G167" i="63"/>
  <c r="E167" i="63"/>
  <c r="D167" i="63"/>
  <c r="C167" i="63"/>
  <c r="B167" i="63"/>
  <c r="G166" i="63"/>
  <c r="E166" i="63"/>
  <c r="D166" i="63"/>
  <c r="C166" i="63"/>
  <c r="B166" i="63"/>
  <c r="H165" i="63"/>
  <c r="E165" i="63"/>
  <c r="D165" i="63"/>
  <c r="C165" i="63"/>
  <c r="B165" i="63"/>
  <c r="G164" i="63"/>
  <c r="E164" i="63"/>
  <c r="D164" i="63"/>
  <c r="C164" i="63"/>
  <c r="B164" i="63"/>
  <c r="G163" i="63"/>
  <c r="E163" i="63"/>
  <c r="D163" i="63"/>
  <c r="C163" i="63"/>
  <c r="B163" i="63"/>
  <c r="G162" i="63"/>
  <c r="E162" i="63"/>
  <c r="D162" i="63"/>
  <c r="C162" i="63"/>
  <c r="B162" i="63"/>
  <c r="M161" i="63"/>
  <c r="L161" i="63"/>
  <c r="K161" i="63"/>
  <c r="J161" i="63"/>
  <c r="H161" i="63"/>
  <c r="C161" i="63"/>
  <c r="B161" i="63"/>
  <c r="G160" i="63"/>
  <c r="E160" i="63"/>
  <c r="F160" i="63" s="1"/>
  <c r="D160" i="63"/>
  <c r="C160" i="63"/>
  <c r="B160" i="63"/>
  <c r="G159" i="63"/>
  <c r="E159" i="63"/>
  <c r="F159" i="63" s="1"/>
  <c r="D159" i="63"/>
  <c r="C159" i="63"/>
  <c r="B159" i="63"/>
  <c r="H158" i="63"/>
  <c r="H154" i="63" s="1"/>
  <c r="E158" i="63"/>
  <c r="F158" i="63" s="1"/>
  <c r="D158" i="63"/>
  <c r="C158" i="63"/>
  <c r="B158" i="63"/>
  <c r="G157" i="63"/>
  <c r="E157" i="63"/>
  <c r="D157" i="63"/>
  <c r="C157" i="63"/>
  <c r="B157" i="63"/>
  <c r="G156" i="63"/>
  <c r="E156" i="63"/>
  <c r="D156" i="63"/>
  <c r="C156" i="63"/>
  <c r="B156" i="63"/>
  <c r="G155" i="63"/>
  <c r="E155" i="63"/>
  <c r="D155" i="63"/>
  <c r="C155" i="63"/>
  <c r="B155" i="63"/>
  <c r="M154" i="63"/>
  <c r="L154" i="63"/>
  <c r="K154" i="63"/>
  <c r="J154" i="63"/>
  <c r="C154" i="63"/>
  <c r="B154" i="63"/>
  <c r="G153" i="63"/>
  <c r="E153" i="63"/>
  <c r="D153" i="63"/>
  <c r="C153" i="63"/>
  <c r="B153" i="63"/>
  <c r="G152" i="63"/>
  <c r="E152" i="63"/>
  <c r="F152" i="63" s="1"/>
  <c r="D152" i="63"/>
  <c r="C152" i="63"/>
  <c r="B152" i="63"/>
  <c r="H151" i="63"/>
  <c r="E151" i="63"/>
  <c r="D151" i="63"/>
  <c r="C151" i="63"/>
  <c r="B151" i="63"/>
  <c r="G150" i="63"/>
  <c r="E150" i="63"/>
  <c r="D150" i="63"/>
  <c r="C150" i="63"/>
  <c r="B150" i="63"/>
  <c r="G149" i="63"/>
  <c r="E149" i="63"/>
  <c r="D149" i="63"/>
  <c r="C149" i="63"/>
  <c r="B149" i="63"/>
  <c r="G148" i="63"/>
  <c r="E148" i="63"/>
  <c r="D148" i="63"/>
  <c r="C148" i="63"/>
  <c r="B148" i="63"/>
  <c r="M147" i="63"/>
  <c r="L147" i="63"/>
  <c r="K147" i="63"/>
  <c r="J147" i="63"/>
  <c r="H147" i="63"/>
  <c r="C147" i="63"/>
  <c r="B147" i="63"/>
  <c r="G146" i="63"/>
  <c r="E146" i="63"/>
  <c r="F146" i="63" s="1"/>
  <c r="D146" i="63"/>
  <c r="C146" i="63"/>
  <c r="B146" i="63"/>
  <c r="G145" i="63"/>
  <c r="E145" i="63"/>
  <c r="D145" i="63"/>
  <c r="C145" i="63"/>
  <c r="B145" i="63"/>
  <c r="H144" i="63"/>
  <c r="E144" i="63"/>
  <c r="D144" i="63"/>
  <c r="C144" i="63"/>
  <c r="B144" i="63"/>
  <c r="G143" i="63"/>
  <c r="E143" i="63"/>
  <c r="D143" i="63"/>
  <c r="C143" i="63"/>
  <c r="B143" i="63"/>
  <c r="G142" i="63"/>
  <c r="E142" i="63"/>
  <c r="D142" i="63"/>
  <c r="C142" i="63"/>
  <c r="B142" i="63"/>
  <c r="G141" i="63"/>
  <c r="E141" i="63"/>
  <c r="D141" i="63"/>
  <c r="C141" i="63"/>
  <c r="B141" i="63"/>
  <c r="M140" i="63"/>
  <c r="L140" i="63"/>
  <c r="K140" i="63"/>
  <c r="J140" i="63"/>
  <c r="H140" i="63"/>
  <c r="C140" i="63"/>
  <c r="B140" i="63"/>
  <c r="G139" i="63"/>
  <c r="E139" i="63"/>
  <c r="D139" i="63"/>
  <c r="C139" i="63"/>
  <c r="B139" i="63"/>
  <c r="G138" i="63"/>
  <c r="E138" i="63"/>
  <c r="D138" i="63"/>
  <c r="C138" i="63"/>
  <c r="B138" i="63"/>
  <c r="H137" i="63"/>
  <c r="E137" i="63"/>
  <c r="D137" i="63"/>
  <c r="C137" i="63"/>
  <c r="B137" i="63"/>
  <c r="G136" i="63"/>
  <c r="E136" i="63"/>
  <c r="D136" i="63"/>
  <c r="C136" i="63"/>
  <c r="B136" i="63"/>
  <c r="G135" i="63"/>
  <c r="E135" i="63"/>
  <c r="D135" i="63"/>
  <c r="C135" i="63"/>
  <c r="B135" i="63"/>
  <c r="G134" i="63"/>
  <c r="E134" i="63"/>
  <c r="D134" i="63"/>
  <c r="C134" i="63"/>
  <c r="B134" i="63"/>
  <c r="M133" i="63"/>
  <c r="L133" i="63"/>
  <c r="K133" i="63"/>
  <c r="J133" i="63"/>
  <c r="H133" i="63"/>
  <c r="C133" i="63"/>
  <c r="B133" i="63"/>
  <c r="G132" i="63"/>
  <c r="E132" i="63"/>
  <c r="F132" i="63" s="1"/>
  <c r="D132" i="63"/>
  <c r="C132" i="63"/>
  <c r="B132" i="63"/>
  <c r="G131" i="63"/>
  <c r="E131" i="63"/>
  <c r="D131" i="63"/>
  <c r="C131" i="63"/>
  <c r="B131" i="63"/>
  <c r="H130" i="63"/>
  <c r="H126" i="63" s="1"/>
  <c r="E130" i="63"/>
  <c r="D130" i="63"/>
  <c r="C130" i="63"/>
  <c r="B130" i="63"/>
  <c r="G129" i="63"/>
  <c r="E129" i="63"/>
  <c r="D129" i="63"/>
  <c r="C129" i="63"/>
  <c r="B129" i="63"/>
  <c r="G128" i="63"/>
  <c r="E128" i="63"/>
  <c r="D128" i="63"/>
  <c r="C128" i="63"/>
  <c r="B128" i="63"/>
  <c r="G127" i="63"/>
  <c r="E127" i="63"/>
  <c r="D127" i="63"/>
  <c r="C127" i="63"/>
  <c r="B127" i="63"/>
  <c r="M126" i="63"/>
  <c r="L126" i="63"/>
  <c r="K126" i="63"/>
  <c r="J126" i="63"/>
  <c r="C126" i="63"/>
  <c r="B126" i="63"/>
  <c r="G125" i="63"/>
  <c r="E125" i="63"/>
  <c r="D125" i="63"/>
  <c r="C125" i="63"/>
  <c r="B125" i="63"/>
  <c r="G124" i="63"/>
  <c r="E124" i="63"/>
  <c r="F124" i="63" s="1"/>
  <c r="D124" i="63"/>
  <c r="C124" i="63"/>
  <c r="B124" i="63"/>
  <c r="H123" i="63"/>
  <c r="E123" i="63"/>
  <c r="F123" i="63" s="1"/>
  <c r="D123" i="63"/>
  <c r="C123" i="63"/>
  <c r="B123" i="63"/>
  <c r="G122" i="63"/>
  <c r="E122" i="63"/>
  <c r="D122" i="63"/>
  <c r="C122" i="63"/>
  <c r="B122" i="63"/>
  <c r="G121" i="63"/>
  <c r="E121" i="63"/>
  <c r="D121" i="63"/>
  <c r="C121" i="63"/>
  <c r="B121" i="63"/>
  <c r="G120" i="63"/>
  <c r="E120" i="63"/>
  <c r="D120" i="63"/>
  <c r="C120" i="63"/>
  <c r="B120" i="63"/>
  <c r="M119" i="63"/>
  <c r="L119" i="63"/>
  <c r="K119" i="63"/>
  <c r="J119" i="63"/>
  <c r="H119" i="63"/>
  <c r="C119" i="63"/>
  <c r="B119" i="63"/>
  <c r="G118" i="63"/>
  <c r="E118" i="63"/>
  <c r="F118" i="63" s="1"/>
  <c r="D118" i="63"/>
  <c r="C118" i="63"/>
  <c r="B118" i="63"/>
  <c r="G117" i="63"/>
  <c r="E117" i="63"/>
  <c r="F117" i="63" s="1"/>
  <c r="D117" i="63"/>
  <c r="C117" i="63"/>
  <c r="B117" i="63"/>
  <c r="H116" i="63"/>
  <c r="H112" i="63" s="1"/>
  <c r="E116" i="63"/>
  <c r="F116" i="63" s="1"/>
  <c r="D116" i="63"/>
  <c r="C116" i="63"/>
  <c r="B116" i="63"/>
  <c r="G115" i="63"/>
  <c r="E115" i="63"/>
  <c r="D115" i="63"/>
  <c r="C115" i="63"/>
  <c r="B115" i="63"/>
  <c r="G114" i="63"/>
  <c r="E114" i="63"/>
  <c r="D114" i="63"/>
  <c r="C114" i="63"/>
  <c r="B114" i="63"/>
  <c r="G113" i="63"/>
  <c r="E113" i="63"/>
  <c r="F113" i="63" s="1"/>
  <c r="D113" i="63"/>
  <c r="C113" i="63"/>
  <c r="B113" i="63"/>
  <c r="M112" i="63"/>
  <c r="L112" i="63"/>
  <c r="K112" i="63"/>
  <c r="J112" i="63"/>
  <c r="C112" i="63"/>
  <c r="B112" i="63"/>
  <c r="G111" i="63"/>
  <c r="E111" i="63"/>
  <c r="F111" i="63" s="1"/>
  <c r="D111" i="63"/>
  <c r="C111" i="63"/>
  <c r="B111" i="63"/>
  <c r="G110" i="63"/>
  <c r="E110" i="63"/>
  <c r="D110" i="63"/>
  <c r="C110" i="63"/>
  <c r="B110" i="63"/>
  <c r="H109" i="63"/>
  <c r="H105" i="63" s="1"/>
  <c r="G109" i="63"/>
  <c r="E109" i="63"/>
  <c r="D109" i="63"/>
  <c r="C109" i="63"/>
  <c r="B109" i="63"/>
  <c r="G108" i="63"/>
  <c r="E108" i="63"/>
  <c r="D108" i="63"/>
  <c r="C108" i="63"/>
  <c r="B108" i="63"/>
  <c r="G107" i="63"/>
  <c r="E107" i="63"/>
  <c r="D107" i="63"/>
  <c r="C107" i="63"/>
  <c r="B107" i="63"/>
  <c r="G106" i="63"/>
  <c r="E106" i="63"/>
  <c r="D106" i="63"/>
  <c r="C106" i="63"/>
  <c r="B106" i="63"/>
  <c r="M105" i="63"/>
  <c r="L105" i="63"/>
  <c r="K105" i="63"/>
  <c r="J105" i="63"/>
  <c r="C105" i="63"/>
  <c r="B105" i="63"/>
  <c r="G104" i="63"/>
  <c r="E104" i="63"/>
  <c r="D104" i="63"/>
  <c r="C104" i="63"/>
  <c r="B104" i="63"/>
  <c r="G103" i="63"/>
  <c r="E103" i="63"/>
  <c r="F103" i="63" s="1"/>
  <c r="D103" i="63"/>
  <c r="C103" i="63"/>
  <c r="B103" i="63"/>
  <c r="H102" i="63"/>
  <c r="E102" i="63"/>
  <c r="D102" i="63"/>
  <c r="C102" i="63"/>
  <c r="B102" i="63"/>
  <c r="G101" i="63"/>
  <c r="E101" i="63"/>
  <c r="D101" i="63"/>
  <c r="C101" i="63"/>
  <c r="B101" i="63"/>
  <c r="G100" i="63"/>
  <c r="E100" i="63"/>
  <c r="D100" i="63"/>
  <c r="C100" i="63"/>
  <c r="B100" i="63"/>
  <c r="G99" i="63"/>
  <c r="E99" i="63"/>
  <c r="F99" i="63" s="1"/>
  <c r="D99" i="63"/>
  <c r="C99" i="63"/>
  <c r="B99" i="63"/>
  <c r="M98" i="63"/>
  <c r="L98" i="63"/>
  <c r="K98" i="63"/>
  <c r="J98" i="63"/>
  <c r="H98" i="63"/>
  <c r="C98" i="63"/>
  <c r="B98" i="63"/>
  <c r="G97" i="63"/>
  <c r="E97" i="63"/>
  <c r="F97" i="63" s="1"/>
  <c r="D97" i="63"/>
  <c r="C97" i="63"/>
  <c r="B97" i="63"/>
  <c r="G96" i="63"/>
  <c r="E96" i="63"/>
  <c r="D96" i="63"/>
  <c r="C96" i="63"/>
  <c r="B96" i="63"/>
  <c r="H95" i="63"/>
  <c r="H91" i="63" s="1"/>
  <c r="E95" i="63"/>
  <c r="D95" i="63"/>
  <c r="C95" i="63"/>
  <c r="B95" i="63"/>
  <c r="G94" i="63"/>
  <c r="E94" i="63"/>
  <c r="D94" i="63"/>
  <c r="C94" i="63"/>
  <c r="B94" i="63"/>
  <c r="G93" i="63"/>
  <c r="E93" i="63"/>
  <c r="D93" i="63"/>
  <c r="C93" i="63"/>
  <c r="B93" i="63"/>
  <c r="G92" i="63"/>
  <c r="E92" i="63"/>
  <c r="D92" i="63"/>
  <c r="C92" i="63"/>
  <c r="B92" i="63"/>
  <c r="M91" i="63"/>
  <c r="L91" i="63"/>
  <c r="K91" i="63"/>
  <c r="J91" i="63"/>
  <c r="C91" i="63"/>
  <c r="B91" i="63"/>
  <c r="G90" i="63"/>
  <c r="E90" i="63"/>
  <c r="F90" i="63" s="1"/>
  <c r="D90" i="63"/>
  <c r="C90" i="63"/>
  <c r="B90" i="63"/>
  <c r="G89" i="63"/>
  <c r="E89" i="63"/>
  <c r="D89" i="63"/>
  <c r="C89" i="63"/>
  <c r="B89" i="63"/>
  <c r="H88" i="63"/>
  <c r="E88" i="63"/>
  <c r="D88" i="63"/>
  <c r="C88" i="63"/>
  <c r="B88" i="63"/>
  <c r="G87" i="63"/>
  <c r="E87" i="63"/>
  <c r="D87" i="63"/>
  <c r="C87" i="63"/>
  <c r="B87" i="63"/>
  <c r="G86" i="63"/>
  <c r="E86" i="63"/>
  <c r="D86" i="63"/>
  <c r="C86" i="63"/>
  <c r="B86" i="63"/>
  <c r="G85" i="63"/>
  <c r="E85" i="63"/>
  <c r="D85" i="63"/>
  <c r="C85" i="63"/>
  <c r="B85" i="63"/>
  <c r="M84" i="63"/>
  <c r="L84" i="63"/>
  <c r="K84" i="63"/>
  <c r="J84" i="63"/>
  <c r="H84" i="63"/>
  <c r="C84" i="63"/>
  <c r="B84" i="63"/>
  <c r="G83" i="63"/>
  <c r="E83" i="63"/>
  <c r="D83" i="63"/>
  <c r="C83" i="63"/>
  <c r="B83" i="63"/>
  <c r="G82" i="63"/>
  <c r="E82" i="63"/>
  <c r="D82" i="63"/>
  <c r="C82" i="63"/>
  <c r="B82" i="63"/>
  <c r="H81" i="63"/>
  <c r="H77" i="63" s="1"/>
  <c r="E81" i="63"/>
  <c r="D81" i="63"/>
  <c r="C81" i="63"/>
  <c r="B81" i="63"/>
  <c r="G80" i="63"/>
  <c r="E80" i="63"/>
  <c r="D80" i="63"/>
  <c r="C80" i="63"/>
  <c r="B80" i="63"/>
  <c r="G79" i="63"/>
  <c r="E79" i="63"/>
  <c r="D79" i="63"/>
  <c r="C79" i="63"/>
  <c r="B79" i="63"/>
  <c r="G78" i="63"/>
  <c r="E78" i="63"/>
  <c r="D78" i="63"/>
  <c r="C78" i="63"/>
  <c r="B78" i="63"/>
  <c r="M77" i="63"/>
  <c r="L77" i="63"/>
  <c r="K77" i="63"/>
  <c r="J77" i="63"/>
  <c r="C77" i="63"/>
  <c r="B77" i="63"/>
  <c r="G76" i="63"/>
  <c r="E76" i="63"/>
  <c r="F76" i="63" s="1"/>
  <c r="D76" i="63"/>
  <c r="C76" i="63"/>
  <c r="B76" i="63"/>
  <c r="G75" i="63"/>
  <c r="E75" i="63"/>
  <c r="D75" i="63"/>
  <c r="C75" i="63"/>
  <c r="B75" i="63"/>
  <c r="H74" i="63"/>
  <c r="H70" i="63" s="1"/>
  <c r="E74" i="63"/>
  <c r="D74" i="63"/>
  <c r="C74" i="63"/>
  <c r="B74" i="63"/>
  <c r="G73" i="63"/>
  <c r="E73" i="63"/>
  <c r="D73" i="63"/>
  <c r="C73" i="63"/>
  <c r="B73" i="63"/>
  <c r="G72" i="63"/>
  <c r="E72" i="63"/>
  <c r="D72" i="63"/>
  <c r="C72" i="63"/>
  <c r="B72" i="63"/>
  <c r="G71" i="63"/>
  <c r="E71" i="63"/>
  <c r="D71" i="63"/>
  <c r="C71" i="63"/>
  <c r="B71" i="63"/>
  <c r="M70" i="63"/>
  <c r="L70" i="63"/>
  <c r="K70" i="63"/>
  <c r="J70" i="63"/>
  <c r="C70" i="63"/>
  <c r="B70" i="63"/>
  <c r="G69" i="63"/>
  <c r="E69" i="63"/>
  <c r="F69" i="63" s="1"/>
  <c r="D69" i="63"/>
  <c r="C69" i="63"/>
  <c r="B69" i="63"/>
  <c r="G68" i="63"/>
  <c r="E68" i="63"/>
  <c r="F68" i="63" s="1"/>
  <c r="D68" i="63"/>
  <c r="C68" i="63"/>
  <c r="B68" i="63"/>
  <c r="H67" i="63"/>
  <c r="E67" i="63"/>
  <c r="D67" i="63"/>
  <c r="C67" i="63"/>
  <c r="B67" i="63"/>
  <c r="G66" i="63"/>
  <c r="E66" i="63"/>
  <c r="D66" i="63"/>
  <c r="C66" i="63"/>
  <c r="B66" i="63"/>
  <c r="G65" i="63"/>
  <c r="E65" i="63"/>
  <c r="D65" i="63"/>
  <c r="C65" i="63"/>
  <c r="B65" i="63"/>
  <c r="G64" i="63"/>
  <c r="E64" i="63"/>
  <c r="D64" i="63"/>
  <c r="C64" i="63"/>
  <c r="B64" i="63"/>
  <c r="M63" i="63"/>
  <c r="L63" i="63"/>
  <c r="K63" i="63"/>
  <c r="J63" i="63"/>
  <c r="H63" i="63"/>
  <c r="C63" i="63"/>
  <c r="B63" i="63"/>
  <c r="G62" i="63"/>
  <c r="E62" i="63"/>
  <c r="D62" i="63"/>
  <c r="C62" i="63"/>
  <c r="B62" i="63"/>
  <c r="G61" i="63"/>
  <c r="E61" i="63"/>
  <c r="D61" i="63"/>
  <c r="C61" i="63"/>
  <c r="B61" i="63"/>
  <c r="H60" i="63"/>
  <c r="E60" i="63"/>
  <c r="D60" i="63"/>
  <c r="C60" i="63"/>
  <c r="B60" i="63"/>
  <c r="G59" i="63"/>
  <c r="E59" i="63"/>
  <c r="D59" i="63"/>
  <c r="C59" i="63"/>
  <c r="B59" i="63"/>
  <c r="G58" i="63"/>
  <c r="E58" i="63"/>
  <c r="D58" i="63"/>
  <c r="C58" i="63"/>
  <c r="B58" i="63"/>
  <c r="G57" i="63"/>
  <c r="E57" i="63"/>
  <c r="D57" i="63"/>
  <c r="C57" i="63"/>
  <c r="B57" i="63"/>
  <c r="M56" i="63"/>
  <c r="L56" i="63"/>
  <c r="K56" i="63"/>
  <c r="J56" i="63"/>
  <c r="H56" i="63"/>
  <c r="C56" i="63"/>
  <c r="B56" i="63"/>
  <c r="G55" i="63"/>
  <c r="E55" i="63"/>
  <c r="F55" i="63" s="1"/>
  <c r="D55" i="63"/>
  <c r="C55" i="63"/>
  <c r="B55" i="63"/>
  <c r="G54" i="63"/>
  <c r="E54" i="63"/>
  <c r="F54" i="63" s="1"/>
  <c r="D54" i="63"/>
  <c r="C54" i="63"/>
  <c r="B54" i="63"/>
  <c r="H53" i="63"/>
  <c r="H49" i="63" s="1"/>
  <c r="E53" i="63"/>
  <c r="D53" i="63"/>
  <c r="C53" i="63"/>
  <c r="B53" i="63"/>
  <c r="G52" i="63"/>
  <c r="E52" i="63"/>
  <c r="D52" i="63"/>
  <c r="C52" i="63"/>
  <c r="B52" i="63"/>
  <c r="G51" i="63"/>
  <c r="E51" i="63"/>
  <c r="D51" i="63"/>
  <c r="C51" i="63"/>
  <c r="B51" i="63"/>
  <c r="G50" i="63"/>
  <c r="E50" i="63"/>
  <c r="F50" i="63" s="1"/>
  <c r="D50" i="63"/>
  <c r="C50" i="63"/>
  <c r="B50" i="63"/>
  <c r="M49" i="63"/>
  <c r="L49" i="63"/>
  <c r="K49" i="63"/>
  <c r="J49" i="63"/>
  <c r="C49" i="63"/>
  <c r="B49" i="63"/>
  <c r="G48" i="63"/>
  <c r="E48" i="63"/>
  <c r="D48" i="63"/>
  <c r="C48" i="63"/>
  <c r="B48" i="63"/>
  <c r="G47" i="63"/>
  <c r="E47" i="63"/>
  <c r="F47" i="63" s="1"/>
  <c r="D47" i="63"/>
  <c r="C47" i="63"/>
  <c r="B47" i="63"/>
  <c r="H46" i="63"/>
  <c r="H42" i="63" s="1"/>
  <c r="E46" i="63"/>
  <c r="D46" i="63"/>
  <c r="C46" i="63"/>
  <c r="B46" i="63"/>
  <c r="G45" i="63"/>
  <c r="E45" i="63"/>
  <c r="D45" i="63"/>
  <c r="C45" i="63"/>
  <c r="B45" i="63"/>
  <c r="G44" i="63"/>
  <c r="E44" i="63"/>
  <c r="D44" i="63"/>
  <c r="C44" i="63"/>
  <c r="B44" i="63"/>
  <c r="G43" i="63"/>
  <c r="E43" i="63"/>
  <c r="D43" i="63"/>
  <c r="C43" i="63"/>
  <c r="B43" i="63"/>
  <c r="M42" i="63"/>
  <c r="L42" i="63"/>
  <c r="K42" i="63"/>
  <c r="J42" i="63"/>
  <c r="C42" i="63"/>
  <c r="B42" i="63"/>
  <c r="G41" i="63"/>
  <c r="E41" i="63"/>
  <c r="D41" i="63"/>
  <c r="C41" i="63"/>
  <c r="B41" i="63"/>
  <c r="G40" i="63"/>
  <c r="E40" i="63"/>
  <c r="F40" i="63" s="1"/>
  <c r="D40" i="63"/>
  <c r="C40" i="63"/>
  <c r="B40" i="63"/>
  <c r="H39" i="63"/>
  <c r="H35" i="63" s="1"/>
  <c r="E39" i="63"/>
  <c r="F39" i="63" s="1"/>
  <c r="D39" i="63"/>
  <c r="C39" i="63"/>
  <c r="B39" i="63"/>
  <c r="G38" i="63"/>
  <c r="E38" i="63"/>
  <c r="F38" i="63" s="1"/>
  <c r="D38" i="63"/>
  <c r="C38" i="63"/>
  <c r="B38" i="63"/>
  <c r="G37" i="63"/>
  <c r="E37" i="63"/>
  <c r="F37" i="63" s="1"/>
  <c r="D37" i="63"/>
  <c r="C37" i="63"/>
  <c r="B37" i="63"/>
  <c r="G36" i="63"/>
  <c r="E36" i="63"/>
  <c r="D36" i="63"/>
  <c r="C36" i="63"/>
  <c r="B36" i="63"/>
  <c r="M35" i="63"/>
  <c r="L35" i="63"/>
  <c r="K35" i="63"/>
  <c r="J35" i="63"/>
  <c r="C35" i="63"/>
  <c r="B35" i="63"/>
  <c r="G34" i="63"/>
  <c r="E34" i="63"/>
  <c r="F34" i="63" s="1"/>
  <c r="D34" i="63"/>
  <c r="C34" i="63"/>
  <c r="B34" i="63"/>
  <c r="G33" i="63"/>
  <c r="E33" i="63"/>
  <c r="F33" i="63" s="1"/>
  <c r="D33" i="63"/>
  <c r="C33" i="63"/>
  <c r="B33" i="63"/>
  <c r="H32" i="63"/>
  <c r="E32" i="63"/>
  <c r="D32" i="63"/>
  <c r="C32" i="63"/>
  <c r="B32" i="63"/>
  <c r="G31" i="63"/>
  <c r="E31" i="63"/>
  <c r="D31" i="63"/>
  <c r="C31" i="63"/>
  <c r="B31" i="63"/>
  <c r="G30" i="63"/>
  <c r="E30" i="63"/>
  <c r="D30" i="63"/>
  <c r="C30" i="63"/>
  <c r="B30" i="63"/>
  <c r="G29" i="63"/>
  <c r="E29" i="63"/>
  <c r="F29" i="63" s="1"/>
  <c r="D29" i="63"/>
  <c r="C29" i="63"/>
  <c r="B29" i="63"/>
  <c r="M28" i="63"/>
  <c r="L28" i="63"/>
  <c r="K28" i="63"/>
  <c r="J28" i="63"/>
  <c r="H28" i="63"/>
  <c r="C28" i="63"/>
  <c r="B28" i="63"/>
  <c r="G27" i="63"/>
  <c r="E27" i="63"/>
  <c r="F27" i="63" s="1"/>
  <c r="D27" i="63"/>
  <c r="C27" i="63"/>
  <c r="B27" i="63"/>
  <c r="G26" i="63"/>
  <c r="E26" i="63"/>
  <c r="F26" i="63" s="1"/>
  <c r="D26" i="63"/>
  <c r="C26" i="63"/>
  <c r="B26" i="63"/>
  <c r="H25" i="63"/>
  <c r="E25" i="63"/>
  <c r="D25" i="63"/>
  <c r="C25" i="63"/>
  <c r="B25" i="63"/>
  <c r="G24" i="63"/>
  <c r="E24" i="63"/>
  <c r="D24" i="63"/>
  <c r="C24" i="63"/>
  <c r="B24" i="63"/>
  <c r="G23" i="63"/>
  <c r="E23" i="63"/>
  <c r="D23" i="63"/>
  <c r="C23" i="63"/>
  <c r="B23" i="63"/>
  <c r="G22" i="63"/>
  <c r="E22" i="63"/>
  <c r="D22" i="63"/>
  <c r="C22" i="63"/>
  <c r="B22" i="63"/>
  <c r="M21" i="63"/>
  <c r="L21" i="63"/>
  <c r="K21" i="63"/>
  <c r="J21" i="63"/>
  <c r="H21" i="63"/>
  <c r="C21" i="63"/>
  <c r="B21" i="63"/>
  <c r="G20" i="63"/>
  <c r="E20" i="63"/>
  <c r="D20" i="63"/>
  <c r="C20" i="63"/>
  <c r="B20" i="63"/>
  <c r="G19" i="63"/>
  <c r="E19" i="63"/>
  <c r="D19" i="63"/>
  <c r="C19" i="63"/>
  <c r="B19" i="63"/>
  <c r="H18" i="63"/>
  <c r="H14" i="63" s="1"/>
  <c r="E18" i="63"/>
  <c r="D18" i="63"/>
  <c r="C18" i="63"/>
  <c r="B18" i="63"/>
  <c r="G17" i="63"/>
  <c r="E17" i="63"/>
  <c r="D17" i="63"/>
  <c r="C17" i="63"/>
  <c r="B17" i="63"/>
  <c r="G16" i="63"/>
  <c r="E16" i="63"/>
  <c r="D16" i="63"/>
  <c r="C16" i="63"/>
  <c r="B16" i="63"/>
  <c r="G15" i="63"/>
  <c r="E15" i="63"/>
  <c r="D15" i="63"/>
  <c r="C15" i="63"/>
  <c r="B15" i="63"/>
  <c r="M14" i="63"/>
  <c r="L14" i="63"/>
  <c r="K14" i="63"/>
  <c r="J14" i="63"/>
  <c r="C14" i="63"/>
  <c r="B14" i="63"/>
  <c r="G13" i="63"/>
  <c r="E13" i="63"/>
  <c r="D13" i="63"/>
  <c r="C13" i="63"/>
  <c r="B13" i="63"/>
  <c r="G12" i="63"/>
  <c r="E12" i="63"/>
  <c r="D12" i="63"/>
  <c r="C12" i="63"/>
  <c r="B12" i="63"/>
  <c r="H11" i="63"/>
  <c r="E11" i="63"/>
  <c r="D11" i="63"/>
  <c r="C11" i="63"/>
  <c r="B11" i="63"/>
  <c r="G10" i="63"/>
  <c r="E10" i="63"/>
  <c r="D10" i="63"/>
  <c r="C10" i="63"/>
  <c r="B10" i="63"/>
  <c r="G9" i="63"/>
  <c r="E9" i="63"/>
  <c r="D9" i="63"/>
  <c r="C9" i="63"/>
  <c r="B9" i="63"/>
  <c r="G8" i="63"/>
  <c r="E8" i="63"/>
  <c r="D8" i="63"/>
  <c r="C8" i="63"/>
  <c r="B8" i="63"/>
  <c r="M7" i="63"/>
  <c r="L7" i="63"/>
  <c r="K7" i="63"/>
  <c r="J7" i="63"/>
  <c r="H7" i="63"/>
  <c r="C7" i="63"/>
  <c r="B7" i="63"/>
  <c r="A4" i="63"/>
  <c r="A3" i="63"/>
  <c r="A2" i="63"/>
  <c r="A1" i="63"/>
  <c r="F139" i="66" l="1"/>
  <c r="F124" i="66"/>
  <c r="F33" i="66"/>
  <c r="F26" i="65"/>
  <c r="F139" i="65"/>
  <c r="F152" i="64"/>
  <c r="F146" i="64"/>
  <c r="F139" i="64"/>
  <c r="F67" i="64"/>
  <c r="F54" i="64"/>
  <c r="F55" i="64"/>
  <c r="F230" i="65"/>
  <c r="F167" i="64"/>
  <c r="F194" i="64"/>
  <c r="F89" i="64"/>
  <c r="F96" i="64"/>
  <c r="F103" i="64"/>
  <c r="F110" i="64"/>
  <c r="F123" i="64"/>
  <c r="F48" i="63"/>
  <c r="F96" i="63"/>
  <c r="F13" i="63"/>
  <c r="F20" i="63"/>
  <c r="F31" i="63"/>
  <c r="F53" i="65"/>
  <c r="F172" i="66"/>
  <c r="F102" i="66"/>
  <c r="F31" i="66"/>
  <c r="F29" i="66"/>
  <c r="F50" i="64"/>
  <c r="F137" i="63"/>
  <c r="F20" i="65"/>
  <c r="F38" i="65"/>
  <c r="F37" i="65"/>
  <c r="F172" i="65"/>
  <c r="F102" i="65"/>
  <c r="F113" i="65"/>
  <c r="F236" i="65"/>
  <c r="F145" i="65"/>
  <c r="F51" i="65"/>
  <c r="F222" i="64"/>
  <c r="F145" i="64"/>
  <c r="F131" i="64"/>
  <c r="F65" i="64"/>
  <c r="F172" i="64"/>
  <c r="F169" i="64"/>
  <c r="F186" i="64"/>
  <c r="F97" i="64"/>
  <c r="F116" i="64"/>
  <c r="F29" i="64"/>
  <c r="F193" i="63"/>
  <c r="F213" i="63"/>
  <c r="F145" i="63"/>
  <c r="F138" i="63"/>
  <c r="F139" i="63"/>
  <c r="F83" i="63"/>
  <c r="F72" i="63"/>
  <c r="F57" i="63"/>
  <c r="F169" i="63"/>
  <c r="F190" i="63"/>
  <c r="F18" i="63"/>
  <c r="F30" i="63"/>
  <c r="F41" i="63"/>
  <c r="F110" i="63"/>
  <c r="F194" i="63"/>
  <c r="F53" i="63"/>
  <c r="F125" i="63"/>
  <c r="F43" i="64"/>
  <c r="F83" i="64"/>
  <c r="F45" i="65"/>
  <c r="F79" i="66"/>
  <c r="F171" i="66"/>
  <c r="F190" i="66"/>
  <c r="F114" i="66"/>
  <c r="F120" i="66"/>
  <c r="F212" i="65"/>
  <c r="F134" i="65"/>
  <c r="F137" i="65"/>
  <c r="F130" i="65"/>
  <c r="F81" i="65"/>
  <c r="F67" i="65"/>
  <c r="F50" i="65"/>
  <c r="F46" i="65"/>
  <c r="F48" i="65"/>
  <c r="F123" i="65"/>
  <c r="F8" i="65"/>
  <c r="F12" i="65"/>
  <c r="F236" i="64"/>
  <c r="F204" i="64"/>
  <c r="F202" i="64"/>
  <c r="F52" i="64"/>
  <c r="F45" i="64"/>
  <c r="F171" i="64"/>
  <c r="F8" i="64"/>
  <c r="F31" i="64"/>
  <c r="F37" i="64"/>
  <c r="F60" i="63"/>
  <c r="F225" i="63"/>
  <c r="F221" i="63"/>
  <c r="F211" i="63"/>
  <c r="F155" i="63"/>
  <c r="F136" i="63"/>
  <c r="F81" i="63"/>
  <c r="F82" i="63"/>
  <c r="F172" i="63"/>
  <c r="F89" i="63"/>
  <c r="F88" i="63"/>
  <c r="F93" i="63"/>
  <c r="F17" i="63"/>
  <c r="F225" i="65"/>
  <c r="F65" i="65"/>
  <c r="F23" i="64"/>
  <c r="F27" i="64"/>
  <c r="F30" i="64"/>
  <c r="F218" i="63"/>
  <c r="F127" i="63"/>
  <c r="F185" i="63"/>
  <c r="F233" i="66"/>
  <c r="F227" i="66"/>
  <c r="F51" i="66"/>
  <c r="F48" i="66"/>
  <c r="F165" i="66"/>
  <c r="F85" i="66"/>
  <c r="F94" i="66"/>
  <c r="F166" i="64"/>
  <c r="F184" i="64"/>
  <c r="F232" i="65"/>
  <c r="F234" i="65"/>
  <c r="F213" i="65"/>
  <c r="F206" i="65"/>
  <c r="F208" i="65"/>
  <c r="F82" i="65"/>
  <c r="F79" i="65"/>
  <c r="F64" i="65"/>
  <c r="F66" i="65"/>
  <c r="F129" i="65"/>
  <c r="F59" i="65"/>
  <c r="F52" i="65"/>
  <c r="F185" i="65"/>
  <c r="F86" i="65"/>
  <c r="F89" i="65"/>
  <c r="F101" i="65"/>
  <c r="F99" i="65"/>
  <c r="F115" i="65"/>
  <c r="F17" i="65"/>
  <c r="F22" i="65"/>
  <c r="F31" i="65"/>
  <c r="F29" i="65"/>
  <c r="F30" i="65"/>
  <c r="F165" i="64"/>
  <c r="F162" i="64"/>
  <c r="F164" i="64"/>
  <c r="F170" i="64"/>
  <c r="F177" i="64"/>
  <c r="F185" i="64"/>
  <c r="F183" i="64"/>
  <c r="F190" i="64"/>
  <c r="F87" i="64"/>
  <c r="F92" i="64"/>
  <c r="F94" i="64"/>
  <c r="F102" i="64"/>
  <c r="F104" i="64"/>
  <c r="F20" i="64"/>
  <c r="F19" i="64"/>
  <c r="F234" i="64"/>
  <c r="F227" i="64"/>
  <c r="F221" i="64"/>
  <c r="F213" i="64"/>
  <c r="F208" i="64"/>
  <c r="F209" i="64"/>
  <c r="F155" i="64"/>
  <c r="F149" i="64"/>
  <c r="F141" i="64"/>
  <c r="F137" i="64"/>
  <c r="F136" i="64"/>
  <c r="F132" i="64"/>
  <c r="F81" i="64"/>
  <c r="F79" i="64"/>
  <c r="F64" i="64"/>
  <c r="F57" i="64"/>
  <c r="F61" i="64"/>
  <c r="F51" i="64"/>
  <c r="F48" i="64"/>
  <c r="F235" i="63"/>
  <c r="F228" i="63"/>
  <c r="F226" i="63"/>
  <c r="F220" i="63"/>
  <c r="F204" i="63"/>
  <c r="F142" i="63"/>
  <c r="F134" i="63"/>
  <c r="F135" i="63"/>
  <c r="F131" i="63"/>
  <c r="F129" i="63"/>
  <c r="F130" i="63"/>
  <c r="F78" i="63"/>
  <c r="F74" i="63"/>
  <c r="F71" i="63"/>
  <c r="F64" i="63"/>
  <c r="F67" i="63"/>
  <c r="F65" i="63"/>
  <c r="F61" i="63"/>
  <c r="F51" i="63"/>
  <c r="F52" i="63"/>
  <c r="F176" i="63"/>
  <c r="F46" i="63"/>
  <c r="F44" i="63"/>
  <c r="F171" i="63"/>
  <c r="F170" i="63"/>
  <c r="F183" i="63"/>
  <c r="F184" i="63"/>
  <c r="F104" i="63"/>
  <c r="F19" i="63"/>
  <c r="F94" i="65"/>
  <c r="F109" i="65"/>
  <c r="F211" i="65"/>
  <c r="F144" i="64"/>
  <c r="F160" i="64"/>
  <c r="F183" i="65"/>
  <c r="F193" i="65"/>
  <c r="F127" i="64"/>
  <c r="F232" i="64"/>
  <c r="F127" i="65"/>
  <c r="F144" i="65"/>
  <c r="F184" i="65"/>
  <c r="F95" i="63"/>
  <c r="F108" i="63"/>
  <c r="F114" i="63"/>
  <c r="F143" i="63"/>
  <c r="F15" i="64"/>
  <c r="F62" i="64"/>
  <c r="F19" i="65"/>
  <c r="G35" i="63"/>
  <c r="F150" i="63"/>
  <c r="F53" i="64"/>
  <c r="F66" i="64"/>
  <c r="F117" i="64"/>
  <c r="F169" i="66"/>
  <c r="F163" i="66"/>
  <c r="F207" i="66"/>
  <c r="F107" i="65"/>
  <c r="G203" i="66"/>
  <c r="F197" i="65"/>
  <c r="F200" i="65"/>
  <c r="F192" i="65"/>
  <c r="F164" i="65"/>
  <c r="F149" i="65"/>
  <c r="F142" i="65"/>
  <c r="F131" i="65"/>
  <c r="F121" i="65"/>
  <c r="F218" i="65"/>
  <c r="F61" i="65"/>
  <c r="F225" i="64"/>
  <c r="F192" i="64"/>
  <c r="F193" i="64"/>
  <c r="F129" i="64"/>
  <c r="F113" i="64"/>
  <c r="F90" i="64"/>
  <c r="F206" i="64"/>
  <c r="F212" i="64"/>
  <c r="F211" i="64"/>
  <c r="F220" i="64"/>
  <c r="F218" i="64"/>
  <c r="F142" i="64"/>
  <c r="F101" i="64"/>
  <c r="F99" i="64"/>
  <c r="F200" i="64"/>
  <c r="F197" i="64"/>
  <c r="F191" i="64"/>
  <c r="F130" i="64"/>
  <c r="F115" i="64"/>
  <c r="F114" i="64"/>
  <c r="F75" i="64"/>
  <c r="F66" i="63"/>
  <c r="F22" i="63"/>
  <c r="F62" i="63"/>
  <c r="F75" i="63"/>
  <c r="F80" i="63"/>
  <c r="F197" i="63"/>
  <c r="F200" i="63"/>
  <c r="F192" i="63"/>
  <c r="F191" i="63"/>
  <c r="G161" i="63"/>
  <c r="F157" i="63"/>
  <c r="F156" i="63"/>
  <c r="F144" i="63"/>
  <c r="E126" i="63"/>
  <c r="F115" i="63"/>
  <c r="F102" i="63"/>
  <c r="F101" i="63"/>
  <c r="F87" i="63"/>
  <c r="F227" i="63"/>
  <c r="G231" i="63"/>
  <c r="E231" i="63"/>
  <c r="F233" i="63"/>
  <c r="F45" i="63"/>
  <c r="F73" i="63"/>
  <c r="D112" i="63"/>
  <c r="G210" i="64"/>
  <c r="F128" i="65"/>
  <c r="E77" i="63"/>
  <c r="D77" i="63"/>
  <c r="E105" i="63"/>
  <c r="D35" i="65"/>
  <c r="D217" i="63"/>
  <c r="D231" i="65"/>
  <c r="D49" i="63"/>
  <c r="E84" i="63"/>
  <c r="D140" i="63"/>
  <c r="D210" i="63"/>
  <c r="G231" i="66"/>
  <c r="D231" i="63"/>
  <c r="F128" i="64"/>
  <c r="G21" i="65"/>
  <c r="G140" i="65"/>
  <c r="D14" i="65"/>
  <c r="G63" i="65"/>
  <c r="E210" i="65"/>
  <c r="G63" i="63"/>
  <c r="G49" i="63"/>
  <c r="G56" i="63"/>
  <c r="D84" i="63"/>
  <c r="G133" i="63"/>
  <c r="D161" i="64"/>
  <c r="Q20" i="57"/>
  <c r="G77" i="64"/>
  <c r="E168" i="63"/>
  <c r="G189" i="63"/>
  <c r="D196" i="63"/>
  <c r="G91" i="64"/>
  <c r="D231" i="64"/>
  <c r="E91" i="65"/>
  <c r="E35" i="63"/>
  <c r="E119" i="63"/>
  <c r="E196" i="63"/>
  <c r="P16" i="57"/>
  <c r="Q19" i="57"/>
  <c r="G14" i="64"/>
  <c r="D70" i="64"/>
  <c r="G112" i="64"/>
  <c r="D119" i="64"/>
  <c r="G217" i="64"/>
  <c r="E63" i="63"/>
  <c r="G224" i="63"/>
  <c r="D98" i="65"/>
  <c r="F151" i="65"/>
  <c r="E231" i="66"/>
  <c r="Q18" i="57"/>
  <c r="G140" i="64"/>
  <c r="F36" i="63"/>
  <c r="D70" i="63"/>
  <c r="P20" i="57"/>
  <c r="E77" i="64"/>
  <c r="F95" i="64"/>
  <c r="D210" i="64"/>
  <c r="G224" i="64"/>
  <c r="G49" i="65"/>
  <c r="D49" i="66"/>
  <c r="E175" i="66"/>
  <c r="D35" i="66"/>
  <c r="D140" i="66"/>
  <c r="D21" i="66"/>
  <c r="E56" i="66"/>
  <c r="F205" i="66"/>
  <c r="G70" i="66"/>
  <c r="F220" i="66"/>
  <c r="G98" i="66"/>
  <c r="E98" i="66"/>
  <c r="G133" i="66"/>
  <c r="G161" i="66"/>
  <c r="E217" i="66"/>
  <c r="E42" i="66"/>
  <c r="C24" i="67" s="1"/>
  <c r="G189" i="66"/>
  <c r="G217" i="66"/>
  <c r="G14" i="66"/>
  <c r="G42" i="66"/>
  <c r="E24" i="67" s="1"/>
  <c r="E70" i="66"/>
  <c r="E28" i="66"/>
  <c r="G49" i="66"/>
  <c r="G77" i="66"/>
  <c r="E84" i="66"/>
  <c r="G175" i="66"/>
  <c r="E119" i="66"/>
  <c r="G140" i="66"/>
  <c r="G154" i="66"/>
  <c r="F170" i="66"/>
  <c r="G196" i="66"/>
  <c r="G196" i="65"/>
  <c r="G210" i="65"/>
  <c r="E35" i="65"/>
  <c r="G77" i="65"/>
  <c r="G133" i="65"/>
  <c r="E133" i="65"/>
  <c r="D133" i="65"/>
  <c r="E140" i="65"/>
  <c r="E189" i="65"/>
  <c r="G7" i="65"/>
  <c r="D49" i="65"/>
  <c r="E77" i="65"/>
  <c r="D147" i="65"/>
  <c r="G112" i="65"/>
  <c r="D175" i="65"/>
  <c r="G168" i="65"/>
  <c r="G147" i="65"/>
  <c r="F114" i="65"/>
  <c r="F58" i="65"/>
  <c r="D56" i="65"/>
  <c r="E63" i="65"/>
  <c r="F71" i="65"/>
  <c r="D70" i="65"/>
  <c r="F85" i="65"/>
  <c r="D84" i="65"/>
  <c r="D140" i="65"/>
  <c r="F158" i="65"/>
  <c r="G175" i="65"/>
  <c r="F178" i="65"/>
  <c r="F190" i="65"/>
  <c r="D189" i="65"/>
  <c r="F199" i="65"/>
  <c r="F204" i="65"/>
  <c r="F214" i="65"/>
  <c r="G231" i="65"/>
  <c r="F18" i="65"/>
  <c r="D28" i="65"/>
  <c r="G35" i="65"/>
  <c r="F88" i="65"/>
  <c r="E196" i="65"/>
  <c r="D203" i="65"/>
  <c r="F219" i="65"/>
  <c r="D42" i="65"/>
  <c r="B23" i="67" s="1"/>
  <c r="F92" i="65"/>
  <c r="F93" i="65"/>
  <c r="G91" i="65"/>
  <c r="E112" i="65"/>
  <c r="D112" i="65"/>
  <c r="D119" i="65"/>
  <c r="F177" i="65"/>
  <c r="D217" i="65"/>
  <c r="G56" i="65"/>
  <c r="D63" i="65"/>
  <c r="G70" i="65"/>
  <c r="E70" i="65"/>
  <c r="G105" i="65"/>
  <c r="E7" i="64"/>
  <c r="P21" i="57"/>
  <c r="G21" i="64"/>
  <c r="D42" i="64"/>
  <c r="E63" i="64"/>
  <c r="G98" i="64"/>
  <c r="E98" i="64"/>
  <c r="D98" i="64"/>
  <c r="G133" i="64"/>
  <c r="E133" i="64"/>
  <c r="D133" i="64"/>
  <c r="E140" i="64"/>
  <c r="E154" i="64"/>
  <c r="E182" i="64"/>
  <c r="E21" i="64"/>
  <c r="D35" i="64"/>
  <c r="G126" i="64"/>
  <c r="G35" i="64"/>
  <c r="G49" i="64"/>
  <c r="G63" i="64"/>
  <c r="D217" i="64"/>
  <c r="D203" i="64"/>
  <c r="G168" i="64"/>
  <c r="G154" i="64"/>
  <c r="F157" i="64"/>
  <c r="D147" i="64"/>
  <c r="F93" i="64"/>
  <c r="G84" i="64"/>
  <c r="D84" i="64"/>
  <c r="F80" i="64"/>
  <c r="Q17" i="57"/>
  <c r="P18" i="57"/>
  <c r="F58" i="64"/>
  <c r="D28" i="64"/>
  <c r="G7" i="64"/>
  <c r="F11" i="64"/>
  <c r="P19" i="57"/>
  <c r="Q16" i="57"/>
  <c r="F10" i="64"/>
  <c r="Q21" i="57"/>
  <c r="F18" i="64"/>
  <c r="F22" i="64"/>
  <c r="G28" i="64"/>
  <c r="F32" i="64"/>
  <c r="E35" i="64"/>
  <c r="D56" i="64"/>
  <c r="G56" i="64"/>
  <c r="F59" i="64"/>
  <c r="F73" i="64"/>
  <c r="F78" i="64"/>
  <c r="F86" i="64"/>
  <c r="E91" i="64"/>
  <c r="D112" i="64"/>
  <c r="G119" i="64"/>
  <c r="F122" i="64"/>
  <c r="F134" i="64"/>
  <c r="F148" i="64"/>
  <c r="F156" i="64"/>
  <c r="D168" i="64"/>
  <c r="F176" i="64"/>
  <c r="G182" i="64"/>
  <c r="F199" i="64"/>
  <c r="D196" i="64"/>
  <c r="G203" i="64"/>
  <c r="E203" i="64"/>
  <c r="E210" i="64"/>
  <c r="F219" i="64"/>
  <c r="E224" i="64"/>
  <c r="F226" i="64"/>
  <c r="F235" i="64"/>
  <c r="F12" i="64"/>
  <c r="D21" i="64"/>
  <c r="F24" i="64"/>
  <c r="D49" i="64"/>
  <c r="D63" i="64"/>
  <c r="G70" i="64"/>
  <c r="E70" i="64"/>
  <c r="F85" i="64"/>
  <c r="E112" i="64"/>
  <c r="F121" i="64"/>
  <c r="E126" i="64"/>
  <c r="G161" i="64"/>
  <c r="E161" i="64"/>
  <c r="E168" i="64"/>
  <c r="E189" i="64"/>
  <c r="G189" i="64"/>
  <c r="G196" i="64"/>
  <c r="E196" i="64"/>
  <c r="D224" i="64"/>
  <c r="G42" i="64"/>
  <c r="E42" i="64"/>
  <c r="E49" i="64"/>
  <c r="F71" i="64"/>
  <c r="F88" i="64"/>
  <c r="F120" i="64"/>
  <c r="D140" i="64"/>
  <c r="F143" i="64"/>
  <c r="G147" i="64"/>
  <c r="F150" i="64"/>
  <c r="D182" i="64"/>
  <c r="F207" i="64"/>
  <c r="G231" i="64"/>
  <c r="E231" i="64"/>
  <c r="F9" i="64"/>
  <c r="P17" i="57"/>
  <c r="M238" i="63"/>
  <c r="N25" i="57" s="1"/>
  <c r="G28" i="63"/>
  <c r="D35" i="63"/>
  <c r="E49" i="63"/>
  <c r="D119" i="63"/>
  <c r="G126" i="63"/>
  <c r="D133" i="63"/>
  <c r="G154" i="63"/>
  <c r="G168" i="63"/>
  <c r="G175" i="63"/>
  <c r="E182" i="63"/>
  <c r="D182" i="63"/>
  <c r="F198" i="63"/>
  <c r="G77" i="63"/>
  <c r="F109" i="63"/>
  <c r="G140" i="63"/>
  <c r="D14" i="63"/>
  <c r="E91" i="63"/>
  <c r="D147" i="63"/>
  <c r="D154" i="63"/>
  <c r="D168" i="63"/>
  <c r="D189" i="63"/>
  <c r="F214" i="63"/>
  <c r="E217" i="63"/>
  <c r="E224" i="63"/>
  <c r="D224" i="63"/>
  <c r="E210" i="63"/>
  <c r="G182" i="63"/>
  <c r="D175" i="63"/>
  <c r="E112" i="63"/>
  <c r="D105" i="63"/>
  <c r="G105" i="63"/>
  <c r="F107" i="63"/>
  <c r="D98" i="63"/>
  <c r="G91" i="63"/>
  <c r="F79" i="63"/>
  <c r="D56" i="63"/>
  <c r="D42" i="63"/>
  <c r="D28" i="63"/>
  <c r="F25" i="63"/>
  <c r="D21" i="63"/>
  <c r="F16" i="63"/>
  <c r="G14" i="63"/>
  <c r="F23" i="63"/>
  <c r="E56" i="63"/>
  <c r="F56" i="63" s="1"/>
  <c r="F85" i="63"/>
  <c r="F120" i="63"/>
  <c r="F128" i="63"/>
  <c r="F9" i="63"/>
  <c r="F11" i="63"/>
  <c r="E21" i="63"/>
  <c r="E28" i="63"/>
  <c r="F32" i="63"/>
  <c r="F43" i="63"/>
  <c r="F59" i="63"/>
  <c r="D63" i="63"/>
  <c r="G70" i="63"/>
  <c r="E154" i="63"/>
  <c r="E175" i="63"/>
  <c r="F186" i="63"/>
  <c r="E189" i="63"/>
  <c r="F212" i="63"/>
  <c r="F232" i="63"/>
  <c r="F15" i="63"/>
  <c r="G21" i="63"/>
  <c r="F24" i="63"/>
  <c r="F58" i="63"/>
  <c r="D91" i="63"/>
  <c r="F100" i="63"/>
  <c r="F122" i="63"/>
  <c r="F148" i="63"/>
  <c r="F178" i="63"/>
  <c r="G196" i="63"/>
  <c r="F199" i="63"/>
  <c r="G84" i="63"/>
  <c r="F86" i="63"/>
  <c r="F94" i="63"/>
  <c r="F106" i="63"/>
  <c r="G112" i="63"/>
  <c r="G119" i="63"/>
  <c r="F121" i="63"/>
  <c r="D126" i="63"/>
  <c r="F141" i="63"/>
  <c r="F151" i="63"/>
  <c r="F177" i="63"/>
  <c r="G210" i="63"/>
  <c r="G217" i="63"/>
  <c r="F219" i="63"/>
  <c r="E14" i="66"/>
  <c r="F23" i="65"/>
  <c r="E7" i="65"/>
  <c r="E21" i="65"/>
  <c r="F24" i="65"/>
  <c r="F32" i="65"/>
  <c r="F57" i="65"/>
  <c r="F78" i="65"/>
  <c r="G98" i="65"/>
  <c r="E98" i="65"/>
  <c r="F106" i="65"/>
  <c r="F120" i="65"/>
  <c r="E126" i="65"/>
  <c r="G126" i="65"/>
  <c r="F148" i="65"/>
  <c r="F156" i="65"/>
  <c r="F157" i="65"/>
  <c r="F176" i="65"/>
  <c r="E182" i="65"/>
  <c r="F191" i="65"/>
  <c r="F207" i="65"/>
  <c r="D210" i="65"/>
  <c r="F10" i="65"/>
  <c r="G28" i="65"/>
  <c r="F73" i="65"/>
  <c r="D77" i="65"/>
  <c r="F80" i="65"/>
  <c r="G84" i="65"/>
  <c r="F87" i="65"/>
  <c r="F108" i="65"/>
  <c r="G119" i="65"/>
  <c r="F122" i="65"/>
  <c r="F141" i="65"/>
  <c r="E231" i="65"/>
  <c r="F143" i="65"/>
  <c r="G161" i="65"/>
  <c r="E161" i="65"/>
  <c r="G182" i="65"/>
  <c r="D196" i="65"/>
  <c r="F235" i="65"/>
  <c r="G42" i="65"/>
  <c r="E23" i="67" s="1"/>
  <c r="E42" i="65"/>
  <c r="C23" i="67" s="1"/>
  <c r="E49" i="65"/>
  <c r="F95" i="65"/>
  <c r="E105" i="65"/>
  <c r="D161" i="65"/>
  <c r="D182" i="65"/>
  <c r="F186" i="65"/>
  <c r="G189" i="65"/>
  <c r="G203" i="65"/>
  <c r="E203" i="65"/>
  <c r="G217" i="65"/>
  <c r="F220" i="65"/>
  <c r="F228" i="65"/>
  <c r="F9" i="65"/>
  <c r="M238" i="65"/>
  <c r="R25" i="57" s="1"/>
  <c r="F11" i="65"/>
  <c r="G14" i="65"/>
  <c r="E14" i="65"/>
  <c r="F15" i="65"/>
  <c r="L238" i="65"/>
  <c r="R26" i="57" s="1"/>
  <c r="D21" i="65"/>
  <c r="F20" i="66"/>
  <c r="L238" i="66"/>
  <c r="T26" i="57" s="1"/>
  <c r="D7" i="66"/>
  <c r="F38" i="66"/>
  <c r="D42" i="66"/>
  <c r="B24" i="67" s="1"/>
  <c r="F45" i="66"/>
  <c r="F54" i="66"/>
  <c r="D56" i="66"/>
  <c r="F60" i="66"/>
  <c r="F75" i="66"/>
  <c r="F90" i="66"/>
  <c r="F99" i="66"/>
  <c r="F108" i="66"/>
  <c r="F110" i="66"/>
  <c r="F125" i="66"/>
  <c r="F132" i="66"/>
  <c r="D133" i="66"/>
  <c r="F136" i="66"/>
  <c r="F145" i="66"/>
  <c r="F149" i="66"/>
  <c r="D154" i="66"/>
  <c r="F158" i="66"/>
  <c r="F162" i="66"/>
  <c r="F184" i="66"/>
  <c r="F195" i="66"/>
  <c r="D196" i="66"/>
  <c r="F199" i="66"/>
  <c r="F204" i="66"/>
  <c r="F211" i="66"/>
  <c r="F212" i="66"/>
  <c r="F215" i="66"/>
  <c r="F219" i="66"/>
  <c r="D224" i="66"/>
  <c r="F228" i="66"/>
  <c r="F57" i="66"/>
  <c r="F72" i="66"/>
  <c r="F81" i="66"/>
  <c r="F87" i="66"/>
  <c r="D91" i="66"/>
  <c r="F96" i="66"/>
  <c r="F104" i="66"/>
  <c r="D105" i="66"/>
  <c r="G105" i="66"/>
  <c r="F116" i="66"/>
  <c r="F122" i="66"/>
  <c r="F142" i="66"/>
  <c r="F148" i="66"/>
  <c r="F155" i="66"/>
  <c r="F167" i="66"/>
  <c r="D168" i="66"/>
  <c r="G168" i="66"/>
  <c r="G182" i="66"/>
  <c r="F188" i="66"/>
  <c r="F192" i="66"/>
  <c r="F198" i="66"/>
  <c r="F209" i="66"/>
  <c r="F225" i="66"/>
  <c r="F27" i="66"/>
  <c r="F37" i="66"/>
  <c r="F41" i="66"/>
  <c r="F47" i="66"/>
  <c r="F62" i="66"/>
  <c r="F64" i="66"/>
  <c r="F68" i="66"/>
  <c r="F78" i="66"/>
  <c r="F93" i="66"/>
  <c r="D98" i="66"/>
  <c r="F101" i="66"/>
  <c r="F113" i="66"/>
  <c r="F138" i="66"/>
  <c r="F151" i="66"/>
  <c r="F160" i="66"/>
  <c r="D161" i="66"/>
  <c r="F164" i="66"/>
  <c r="F177" i="66"/>
  <c r="D182" i="66"/>
  <c r="F186" i="66"/>
  <c r="F202" i="66"/>
  <c r="D203" i="66"/>
  <c r="F206" i="66"/>
  <c r="F214" i="66"/>
  <c r="D217" i="66"/>
  <c r="F221" i="66"/>
  <c r="F230" i="66"/>
  <c r="G28" i="66"/>
  <c r="G35" i="66"/>
  <c r="F44" i="66"/>
  <c r="F53" i="66"/>
  <c r="F59" i="66"/>
  <c r="F74" i="66"/>
  <c r="F83" i="66"/>
  <c r="G84" i="66"/>
  <c r="F89" i="66"/>
  <c r="G91" i="66"/>
  <c r="F107" i="66"/>
  <c r="G119" i="66"/>
  <c r="F135" i="66"/>
  <c r="F144" i="66"/>
  <c r="F150" i="66"/>
  <c r="F157" i="66"/>
  <c r="F176" i="66"/>
  <c r="F181" i="66"/>
  <c r="F183" i="66"/>
  <c r="F194" i="66"/>
  <c r="F200" i="66"/>
  <c r="F218" i="66"/>
  <c r="F223" i="66"/>
  <c r="F26" i="66"/>
  <c r="F30" i="66"/>
  <c r="F36" i="66"/>
  <c r="F40" i="66"/>
  <c r="F50" i="66"/>
  <c r="F67" i="66"/>
  <c r="F71" i="66"/>
  <c r="F80" i="66"/>
  <c r="F86" i="66"/>
  <c r="F95" i="66"/>
  <c r="F103" i="66"/>
  <c r="F115" i="66"/>
  <c r="F121" i="66"/>
  <c r="F127" i="66"/>
  <c r="E133" i="66"/>
  <c r="F141" i="66"/>
  <c r="F153" i="66"/>
  <c r="F166" i="66"/>
  <c r="F179" i="66"/>
  <c r="F191" i="66"/>
  <c r="F208" i="66"/>
  <c r="F46" i="66"/>
  <c r="F55" i="66"/>
  <c r="G56" i="66"/>
  <c r="F61" i="66"/>
  <c r="F76" i="66"/>
  <c r="D77" i="66"/>
  <c r="F92" i="66"/>
  <c r="F100" i="66"/>
  <c r="F109" i="66"/>
  <c r="F111" i="66"/>
  <c r="D112" i="66"/>
  <c r="G112" i="66"/>
  <c r="F137" i="66"/>
  <c r="F146" i="66"/>
  <c r="E147" i="66"/>
  <c r="G147" i="66"/>
  <c r="F152" i="66"/>
  <c r="F178" i="66"/>
  <c r="F185" i="66"/>
  <c r="F187" i="66"/>
  <c r="F197" i="66"/>
  <c r="F201" i="66"/>
  <c r="D28" i="66"/>
  <c r="F32" i="66"/>
  <c r="F39" i="66"/>
  <c r="F43" i="66"/>
  <c r="F52" i="66"/>
  <c r="F58" i="66"/>
  <c r="D70" i="66"/>
  <c r="F73" i="66"/>
  <c r="F82" i="66"/>
  <c r="D84" i="66"/>
  <c r="F88" i="66"/>
  <c r="F97" i="66"/>
  <c r="F106" i="66"/>
  <c r="F117" i="66"/>
  <c r="D119" i="66"/>
  <c r="F123" i="66"/>
  <c r="F134" i="66"/>
  <c r="F143" i="66"/>
  <c r="F156" i="66"/>
  <c r="E161" i="66"/>
  <c r="D189" i="66"/>
  <c r="F193" i="66"/>
  <c r="E203" i="66"/>
  <c r="F216" i="66"/>
  <c r="F226" i="66"/>
  <c r="G224" i="66"/>
  <c r="F235" i="66"/>
  <c r="F232" i="66"/>
  <c r="F237" i="66"/>
  <c r="D231" i="66"/>
  <c r="F234" i="66"/>
  <c r="F236" i="66"/>
  <c r="F18" i="66"/>
  <c r="F15" i="66"/>
  <c r="D14" i="66"/>
  <c r="F17" i="66"/>
  <c r="F19" i="66"/>
  <c r="F16" i="66"/>
  <c r="F8" i="66"/>
  <c r="U16" i="57"/>
  <c r="T17" i="57"/>
  <c r="F12" i="66"/>
  <c r="U20" i="57"/>
  <c r="T21" i="57"/>
  <c r="T16" i="57"/>
  <c r="F11" i="66"/>
  <c r="U19" i="57"/>
  <c r="T20" i="57"/>
  <c r="F10" i="66"/>
  <c r="U18" i="57"/>
  <c r="T19" i="57"/>
  <c r="U17" i="57"/>
  <c r="T18" i="57"/>
  <c r="F13" i="66"/>
  <c r="U21" i="57"/>
  <c r="F170" i="65"/>
  <c r="D168" i="65"/>
  <c r="R16" i="57"/>
  <c r="F171" i="65"/>
  <c r="S18" i="57"/>
  <c r="R19" i="57"/>
  <c r="S21" i="57"/>
  <c r="R18" i="57"/>
  <c r="F173" i="65"/>
  <c r="S20" i="57"/>
  <c r="R21" i="57"/>
  <c r="S17" i="57"/>
  <c r="R20" i="57"/>
  <c r="F169" i="65"/>
  <c r="S16" i="57"/>
  <c r="R17" i="57"/>
  <c r="S19" i="57"/>
  <c r="G42" i="63"/>
  <c r="N16" i="57"/>
  <c r="O19" i="57"/>
  <c r="N20" i="57"/>
  <c r="N19" i="57"/>
  <c r="G98" i="63"/>
  <c r="N18" i="57"/>
  <c r="O21" i="57"/>
  <c r="N17" i="57"/>
  <c r="N21" i="57"/>
  <c r="F165" i="63"/>
  <c r="L238" i="63"/>
  <c r="N26" i="57" s="1"/>
  <c r="D161" i="63"/>
  <c r="F163" i="63"/>
  <c r="O17" i="57"/>
  <c r="F166" i="63"/>
  <c r="O20" i="57"/>
  <c r="F162" i="63"/>
  <c r="O16" i="57"/>
  <c r="F167" i="63"/>
  <c r="F164" i="63"/>
  <c r="O18" i="57"/>
  <c r="F22" i="66"/>
  <c r="F23" i="66"/>
  <c r="G21" i="66"/>
  <c r="F24" i="66"/>
  <c r="F25" i="66"/>
  <c r="F69" i="66"/>
  <c r="G7" i="63"/>
  <c r="D210" i="66"/>
  <c r="F213" i="66"/>
  <c r="G210" i="66"/>
  <c r="F131" i="66"/>
  <c r="F129" i="66"/>
  <c r="F130" i="66"/>
  <c r="G126" i="66"/>
  <c r="F128" i="66"/>
  <c r="D126" i="66"/>
  <c r="F66" i="66"/>
  <c r="G7" i="66"/>
  <c r="F9" i="66"/>
  <c r="M238" i="66"/>
  <c r="T25" i="57" s="1"/>
  <c r="D63" i="66"/>
  <c r="G63" i="66"/>
  <c r="F65" i="66"/>
  <c r="J238" i="66"/>
  <c r="K238" i="66"/>
  <c r="T24" i="57" s="1"/>
  <c r="E7" i="66"/>
  <c r="E35" i="66"/>
  <c r="E63" i="66"/>
  <c r="E91" i="66"/>
  <c r="E126" i="66"/>
  <c r="D147" i="66"/>
  <c r="E154" i="66"/>
  <c r="D175" i="66"/>
  <c r="E182" i="66"/>
  <c r="E189" i="66"/>
  <c r="E224" i="66"/>
  <c r="E196" i="66"/>
  <c r="E21" i="66"/>
  <c r="E49" i="66"/>
  <c r="E77" i="66"/>
  <c r="E105" i="66"/>
  <c r="E112" i="66"/>
  <c r="E140" i="66"/>
  <c r="E168" i="66"/>
  <c r="E210" i="66"/>
  <c r="E224" i="65"/>
  <c r="D224" i="65"/>
  <c r="F227" i="65"/>
  <c r="F226" i="65"/>
  <c r="G224" i="65"/>
  <c r="F155" i="65"/>
  <c r="E154" i="65"/>
  <c r="G154" i="65"/>
  <c r="D154" i="65"/>
  <c r="K238" i="65"/>
  <c r="R24" i="57" s="1"/>
  <c r="F43" i="65"/>
  <c r="J238" i="65"/>
  <c r="F16" i="65"/>
  <c r="E28" i="65"/>
  <c r="F44" i="65"/>
  <c r="E56" i="65"/>
  <c r="F72" i="65"/>
  <c r="E84" i="65"/>
  <c r="F100" i="65"/>
  <c r="D105" i="65"/>
  <c r="F111" i="65"/>
  <c r="E119" i="65"/>
  <c r="F135" i="65"/>
  <c r="E147" i="65"/>
  <c r="F163" i="65"/>
  <c r="E175" i="65"/>
  <c r="F198" i="65"/>
  <c r="F205" i="65"/>
  <c r="E217" i="65"/>
  <c r="F233" i="65"/>
  <c r="D7" i="65"/>
  <c r="D91" i="65"/>
  <c r="D126" i="65"/>
  <c r="E168" i="65"/>
  <c r="G175" i="64"/>
  <c r="F178" i="64"/>
  <c r="F179" i="64"/>
  <c r="D175" i="64"/>
  <c r="F109" i="64"/>
  <c r="G105" i="64"/>
  <c r="F106" i="64"/>
  <c r="F107" i="64"/>
  <c r="E105" i="64"/>
  <c r="F108" i="64"/>
  <c r="D14" i="64"/>
  <c r="K238" i="64"/>
  <c r="P24" i="57" s="1"/>
  <c r="M238" i="64"/>
  <c r="P25" i="57" s="1"/>
  <c r="F17" i="64"/>
  <c r="L238" i="64"/>
  <c r="P26" i="57" s="1"/>
  <c r="E14" i="64"/>
  <c r="J238" i="64"/>
  <c r="F16" i="64"/>
  <c r="E28" i="64"/>
  <c r="F44" i="64"/>
  <c r="E56" i="64"/>
  <c r="F72" i="64"/>
  <c r="D77" i="64"/>
  <c r="E84" i="64"/>
  <c r="F100" i="64"/>
  <c r="D105" i="64"/>
  <c r="F111" i="64"/>
  <c r="E119" i="64"/>
  <c r="F135" i="64"/>
  <c r="E147" i="64"/>
  <c r="F163" i="64"/>
  <c r="E175" i="64"/>
  <c r="F198" i="64"/>
  <c r="F205" i="64"/>
  <c r="E217" i="64"/>
  <c r="F233" i="64"/>
  <c r="D7" i="64"/>
  <c r="D91" i="64"/>
  <c r="D126" i="64"/>
  <c r="D154" i="64"/>
  <c r="D189" i="64"/>
  <c r="G203" i="63"/>
  <c r="F205" i="63"/>
  <c r="F207" i="63"/>
  <c r="D203" i="63"/>
  <c r="J238" i="63"/>
  <c r="F206" i="63"/>
  <c r="K238" i="63"/>
  <c r="N24" i="57" s="1"/>
  <c r="E147" i="63"/>
  <c r="F153" i="63"/>
  <c r="G147" i="63"/>
  <c r="F149" i="63"/>
  <c r="E7" i="63"/>
  <c r="D7" i="63"/>
  <c r="F12" i="63"/>
  <c r="F8" i="63"/>
  <c r="F10" i="63"/>
  <c r="F92" i="63"/>
  <c r="E14" i="63"/>
  <c r="E42" i="63"/>
  <c r="E70" i="63"/>
  <c r="E98" i="63"/>
  <c r="E133" i="63"/>
  <c r="E161" i="63"/>
  <c r="E203" i="63"/>
  <c r="E140" i="63"/>
  <c r="F217" i="63" l="1"/>
  <c r="F35" i="65"/>
  <c r="F147" i="63"/>
  <c r="F217" i="65"/>
  <c r="F35" i="64"/>
  <c r="F175" i="65"/>
  <c r="F42" i="63"/>
  <c r="F203" i="63"/>
  <c r="F189" i="63"/>
  <c r="F28" i="63"/>
  <c r="F231" i="65"/>
  <c r="F28" i="64"/>
  <c r="F84" i="66"/>
  <c r="F98" i="66"/>
  <c r="F147" i="65"/>
  <c r="F133" i="65"/>
  <c r="F77" i="65"/>
  <c r="F70" i="65"/>
  <c r="F63" i="65"/>
  <c r="F49" i="65"/>
  <c r="F91" i="65"/>
  <c r="F98" i="65"/>
  <c r="F119" i="65"/>
  <c r="F28" i="65"/>
  <c r="F168" i="64"/>
  <c r="F119" i="64"/>
  <c r="F133" i="64"/>
  <c r="F210" i="63"/>
  <c r="F133" i="63"/>
  <c r="F49" i="63"/>
  <c r="F168" i="63"/>
  <c r="F175" i="63"/>
  <c r="F147" i="66"/>
  <c r="F119" i="66"/>
  <c r="F56" i="64"/>
  <c r="F182" i="63"/>
  <c r="F224" i="63"/>
  <c r="F42" i="64"/>
  <c r="F217" i="66"/>
  <c r="F14" i="66"/>
  <c r="F196" i="65"/>
  <c r="F189" i="65"/>
  <c r="F161" i="65"/>
  <c r="F140" i="65"/>
  <c r="F84" i="65"/>
  <c r="F42" i="65"/>
  <c r="F203" i="65"/>
  <c r="F14" i="65"/>
  <c r="F49" i="64"/>
  <c r="F189" i="64"/>
  <c r="F182" i="64"/>
  <c r="F161" i="64"/>
  <c r="F147" i="64"/>
  <c r="F210" i="64"/>
  <c r="F231" i="64"/>
  <c r="F140" i="64"/>
  <c r="F98" i="64"/>
  <c r="F84" i="64"/>
  <c r="F196" i="64"/>
  <c r="F154" i="64"/>
  <c r="F91" i="64"/>
  <c r="F203" i="64"/>
  <c r="F217" i="64"/>
  <c r="F63" i="64"/>
  <c r="P8" i="57"/>
  <c r="F70" i="64"/>
  <c r="F77" i="63"/>
  <c r="D21" i="67"/>
  <c r="F63" i="63"/>
  <c r="F196" i="63"/>
  <c r="F154" i="63"/>
  <c r="F140" i="63"/>
  <c r="F126" i="63"/>
  <c r="F119" i="63"/>
  <c r="F112" i="63"/>
  <c r="F105" i="63"/>
  <c r="F98" i="63"/>
  <c r="F84" i="63"/>
  <c r="F231" i="63"/>
  <c r="F14" i="63"/>
  <c r="F21" i="63"/>
  <c r="F35" i="63"/>
  <c r="F70" i="63"/>
  <c r="F105" i="65"/>
  <c r="F210" i="65"/>
  <c r="F7" i="65"/>
  <c r="D23" i="67"/>
  <c r="F21" i="64"/>
  <c r="F21" i="65"/>
  <c r="F91" i="63"/>
  <c r="F56" i="66"/>
  <c r="F168" i="66"/>
  <c r="R8" i="57"/>
  <c r="R23" i="57"/>
  <c r="F126" i="65"/>
  <c r="F112" i="65"/>
  <c r="F56" i="65"/>
  <c r="F105" i="64"/>
  <c r="P23" i="57"/>
  <c r="F7" i="64"/>
  <c r="P27" i="57"/>
  <c r="F77" i="64"/>
  <c r="D22" i="67"/>
  <c r="F14" i="64"/>
  <c r="F126" i="64"/>
  <c r="F112" i="64"/>
  <c r="F224" i="64"/>
  <c r="N27" i="57"/>
  <c r="N8" i="57"/>
  <c r="N23" i="57"/>
  <c r="F161" i="63"/>
  <c r="T23" i="57"/>
  <c r="F182" i="65"/>
  <c r="F105" i="66"/>
  <c r="F196" i="66"/>
  <c r="F175" i="66"/>
  <c r="F112" i="66"/>
  <c r="F182" i="66"/>
  <c r="F203" i="66"/>
  <c r="F77" i="66"/>
  <c r="F224" i="66"/>
  <c r="F154" i="66"/>
  <c r="F63" i="66"/>
  <c r="F28" i="66"/>
  <c r="F42" i="66"/>
  <c r="F210" i="66"/>
  <c r="F91" i="66"/>
  <c r="F161" i="66"/>
  <c r="T27" i="57"/>
  <c r="F133" i="66"/>
  <c r="F70" i="66"/>
  <c r="F21" i="66"/>
  <c r="F140" i="66"/>
  <c r="F49" i="66"/>
  <c r="F189" i="66"/>
  <c r="F35" i="66"/>
  <c r="F231" i="66"/>
  <c r="R27" i="57"/>
  <c r="F168" i="65"/>
  <c r="T8" i="57"/>
  <c r="D238" i="66"/>
  <c r="T15" i="57" s="1"/>
  <c r="F126" i="66"/>
  <c r="F7" i="66"/>
  <c r="E238" i="66"/>
  <c r="U15" i="57" s="1"/>
  <c r="F224" i="65"/>
  <c r="F154" i="65"/>
  <c r="E238" i="65"/>
  <c r="S15" i="57" s="1"/>
  <c r="D238" i="65"/>
  <c r="R15" i="57" s="1"/>
  <c r="F175" i="64"/>
  <c r="E238" i="64"/>
  <c r="Q15" i="57" s="1"/>
  <c r="D238" i="64"/>
  <c r="P15" i="57" s="1"/>
  <c r="D238" i="63"/>
  <c r="N15" i="57" s="1"/>
  <c r="F7" i="63"/>
  <c r="E238" i="63"/>
  <c r="O15" i="57" s="1"/>
  <c r="A5" i="54"/>
  <c r="M231" i="54"/>
  <c r="L231" i="54"/>
  <c r="K231" i="54"/>
  <c r="J231" i="54"/>
  <c r="M224" i="54"/>
  <c r="L224" i="54"/>
  <c r="K224" i="54"/>
  <c r="J224" i="54"/>
  <c r="M217" i="54"/>
  <c r="L217" i="54"/>
  <c r="K217" i="54"/>
  <c r="J217" i="54"/>
  <c r="M210" i="54"/>
  <c r="L210" i="54"/>
  <c r="K210" i="54"/>
  <c r="J210" i="54"/>
  <c r="M203" i="54"/>
  <c r="L203" i="54"/>
  <c r="K203" i="54"/>
  <c r="J203" i="54"/>
  <c r="M196" i="54"/>
  <c r="L196" i="54"/>
  <c r="K196" i="54"/>
  <c r="J196" i="54"/>
  <c r="M189" i="54"/>
  <c r="L189" i="54"/>
  <c r="K189" i="54"/>
  <c r="J189" i="54"/>
  <c r="M182" i="54"/>
  <c r="L182" i="54"/>
  <c r="K182" i="54"/>
  <c r="J182" i="54"/>
  <c r="M175" i="54"/>
  <c r="L175" i="54"/>
  <c r="K175" i="54"/>
  <c r="J175" i="54"/>
  <c r="M168" i="54"/>
  <c r="L168" i="54"/>
  <c r="K168" i="54"/>
  <c r="J168" i="54"/>
  <c r="M161" i="54"/>
  <c r="L161" i="54"/>
  <c r="K161" i="54"/>
  <c r="J161" i="54"/>
  <c r="M154" i="54"/>
  <c r="L154" i="54"/>
  <c r="K154" i="54"/>
  <c r="J154" i="54"/>
  <c r="M147" i="54"/>
  <c r="L147" i="54"/>
  <c r="K147" i="54"/>
  <c r="J147" i="54"/>
  <c r="M140" i="54"/>
  <c r="L140" i="54"/>
  <c r="K140" i="54"/>
  <c r="J140" i="54"/>
  <c r="M133" i="54"/>
  <c r="L133" i="54"/>
  <c r="K133" i="54"/>
  <c r="J133" i="54"/>
  <c r="M126" i="54"/>
  <c r="L126" i="54"/>
  <c r="K126" i="54"/>
  <c r="J126" i="54"/>
  <c r="M119" i="54"/>
  <c r="L119" i="54"/>
  <c r="K119" i="54"/>
  <c r="J119" i="54"/>
  <c r="M112" i="54"/>
  <c r="L112" i="54"/>
  <c r="K112" i="54"/>
  <c r="J112" i="54"/>
  <c r="M105" i="54"/>
  <c r="L105" i="54"/>
  <c r="K105" i="54"/>
  <c r="J105" i="54"/>
  <c r="M98" i="54"/>
  <c r="L98" i="54"/>
  <c r="K98" i="54"/>
  <c r="J98" i="54"/>
  <c r="M91" i="54"/>
  <c r="L91" i="54"/>
  <c r="K91" i="54"/>
  <c r="J91" i="54"/>
  <c r="M84" i="54"/>
  <c r="L84" i="54"/>
  <c r="K84" i="54"/>
  <c r="J84" i="54"/>
  <c r="M77" i="54"/>
  <c r="L77" i="54"/>
  <c r="K77" i="54"/>
  <c r="J77" i="54"/>
  <c r="M70" i="54"/>
  <c r="L70" i="54"/>
  <c r="K70" i="54"/>
  <c r="J70" i="54"/>
  <c r="M63" i="54"/>
  <c r="L63" i="54"/>
  <c r="K63" i="54"/>
  <c r="J63" i="54"/>
  <c r="M56" i="54"/>
  <c r="L56" i="54"/>
  <c r="K56" i="54"/>
  <c r="J56" i="54"/>
  <c r="M49" i="54"/>
  <c r="L49" i="54"/>
  <c r="K49" i="54"/>
  <c r="J49" i="54"/>
  <c r="M42" i="54"/>
  <c r="J20" i="67" s="1"/>
  <c r="L42" i="54"/>
  <c r="I20" i="67" s="1"/>
  <c r="K42" i="54"/>
  <c r="H20" i="67" s="1"/>
  <c r="J42" i="54"/>
  <c r="G20" i="67" s="1"/>
  <c r="M35" i="54"/>
  <c r="L35" i="54"/>
  <c r="K35" i="54"/>
  <c r="J35" i="54"/>
  <c r="M28" i="54"/>
  <c r="L28" i="54"/>
  <c r="K28" i="54"/>
  <c r="J28" i="54"/>
  <c r="M21" i="54"/>
  <c r="L21" i="54"/>
  <c r="K21" i="54"/>
  <c r="J21" i="54"/>
  <c r="M14" i="54"/>
  <c r="L14" i="54"/>
  <c r="K14" i="54"/>
  <c r="J14" i="54"/>
  <c r="M7" i="54"/>
  <c r="L7" i="54"/>
  <c r="K7" i="54"/>
  <c r="J7" i="54"/>
  <c r="A4" i="54"/>
  <c r="A3" i="54"/>
  <c r="A2" i="54"/>
  <c r="A1" i="54"/>
  <c r="M231" i="53"/>
  <c r="L231" i="53"/>
  <c r="K231" i="53"/>
  <c r="J231" i="53"/>
  <c r="M224" i="53"/>
  <c r="L224" i="53"/>
  <c r="K224" i="53"/>
  <c r="J224" i="53"/>
  <c r="M217" i="53"/>
  <c r="L217" i="53"/>
  <c r="K217" i="53"/>
  <c r="J217" i="53"/>
  <c r="M210" i="53"/>
  <c r="L210" i="53"/>
  <c r="K210" i="53"/>
  <c r="J210" i="53"/>
  <c r="M203" i="53"/>
  <c r="L203" i="53"/>
  <c r="K203" i="53"/>
  <c r="J203" i="53"/>
  <c r="M196" i="53"/>
  <c r="L196" i="53"/>
  <c r="K196" i="53"/>
  <c r="J196" i="53"/>
  <c r="M189" i="53"/>
  <c r="L189" i="53"/>
  <c r="K189" i="53"/>
  <c r="J189" i="53"/>
  <c r="M182" i="53"/>
  <c r="L182" i="53"/>
  <c r="K182" i="53"/>
  <c r="J182" i="53"/>
  <c r="M175" i="53"/>
  <c r="L175" i="53"/>
  <c r="K175" i="53"/>
  <c r="J175" i="53"/>
  <c r="M168" i="53"/>
  <c r="L168" i="53"/>
  <c r="K168" i="53"/>
  <c r="J168" i="53"/>
  <c r="M161" i="53"/>
  <c r="L161" i="53"/>
  <c r="K161" i="53"/>
  <c r="J161" i="53"/>
  <c r="M154" i="53"/>
  <c r="L154" i="53"/>
  <c r="K154" i="53"/>
  <c r="J154" i="53"/>
  <c r="M147" i="53"/>
  <c r="L147" i="53"/>
  <c r="K147" i="53"/>
  <c r="J147" i="53"/>
  <c r="M140" i="53"/>
  <c r="L140" i="53"/>
  <c r="K140" i="53"/>
  <c r="J140" i="53"/>
  <c r="M133" i="53"/>
  <c r="L133" i="53"/>
  <c r="K133" i="53"/>
  <c r="J133" i="53"/>
  <c r="M126" i="53"/>
  <c r="L126" i="53"/>
  <c r="K126" i="53"/>
  <c r="J126" i="53"/>
  <c r="M119" i="53"/>
  <c r="L119" i="53"/>
  <c r="K119" i="53"/>
  <c r="J119" i="53"/>
  <c r="M112" i="53"/>
  <c r="L112" i="53"/>
  <c r="K112" i="53"/>
  <c r="J112" i="53"/>
  <c r="M105" i="53"/>
  <c r="L105" i="53"/>
  <c r="K105" i="53"/>
  <c r="J105" i="53"/>
  <c r="M98" i="53"/>
  <c r="L98" i="53"/>
  <c r="K98" i="53"/>
  <c r="J98" i="53"/>
  <c r="M91" i="53"/>
  <c r="L91" i="53"/>
  <c r="K91" i="53"/>
  <c r="J91" i="53"/>
  <c r="M84" i="53"/>
  <c r="L84" i="53"/>
  <c r="K84" i="53"/>
  <c r="J84" i="53"/>
  <c r="M77" i="53"/>
  <c r="L77" i="53"/>
  <c r="K77" i="53"/>
  <c r="J77" i="53"/>
  <c r="M70" i="53"/>
  <c r="L70" i="53"/>
  <c r="K70" i="53"/>
  <c r="J70" i="53"/>
  <c r="M63" i="53"/>
  <c r="L63" i="53"/>
  <c r="K63" i="53"/>
  <c r="J63" i="53"/>
  <c r="M56" i="53"/>
  <c r="L56" i="53"/>
  <c r="K56" i="53"/>
  <c r="J56" i="53"/>
  <c r="M49" i="53"/>
  <c r="L49" i="53"/>
  <c r="K49" i="53"/>
  <c r="J49" i="53"/>
  <c r="M42" i="53"/>
  <c r="L42" i="53"/>
  <c r="K42" i="53"/>
  <c r="J42" i="53"/>
  <c r="M35" i="53"/>
  <c r="L35" i="53"/>
  <c r="K35" i="53"/>
  <c r="J35" i="53"/>
  <c r="M28" i="53"/>
  <c r="L28" i="53"/>
  <c r="K28" i="53"/>
  <c r="J28" i="53"/>
  <c r="M21" i="53"/>
  <c r="L21" i="53"/>
  <c r="K21" i="53"/>
  <c r="J21" i="53"/>
  <c r="M14" i="53"/>
  <c r="L14" i="53"/>
  <c r="K14" i="53"/>
  <c r="J14" i="53"/>
  <c r="M7" i="53"/>
  <c r="L7" i="53"/>
  <c r="K7" i="53"/>
  <c r="J7" i="53"/>
  <c r="A5" i="53"/>
  <c r="A4" i="53"/>
  <c r="A3" i="53"/>
  <c r="A2" i="53"/>
  <c r="A1" i="53"/>
  <c r="M231" i="52"/>
  <c r="L231" i="52"/>
  <c r="K231" i="52"/>
  <c r="J231" i="52"/>
  <c r="M224" i="52"/>
  <c r="L224" i="52"/>
  <c r="K224" i="52"/>
  <c r="J224" i="52"/>
  <c r="M217" i="52"/>
  <c r="L217" i="52"/>
  <c r="K217" i="52"/>
  <c r="J217" i="52"/>
  <c r="M210" i="52"/>
  <c r="L210" i="52"/>
  <c r="K210" i="52"/>
  <c r="J210" i="52"/>
  <c r="M203" i="52"/>
  <c r="L203" i="52"/>
  <c r="K203" i="52"/>
  <c r="J203" i="52"/>
  <c r="M196" i="52"/>
  <c r="L196" i="52"/>
  <c r="K196" i="52"/>
  <c r="J196" i="52"/>
  <c r="M189" i="52"/>
  <c r="L189" i="52"/>
  <c r="K189" i="52"/>
  <c r="J189" i="52"/>
  <c r="M182" i="52"/>
  <c r="L182" i="52"/>
  <c r="K182" i="52"/>
  <c r="J182" i="52"/>
  <c r="M175" i="52"/>
  <c r="L175" i="52"/>
  <c r="K175" i="52"/>
  <c r="J175" i="52"/>
  <c r="M168" i="52"/>
  <c r="L168" i="52"/>
  <c r="K168" i="52"/>
  <c r="J168" i="52"/>
  <c r="M161" i="52"/>
  <c r="L161" i="52"/>
  <c r="K161" i="52"/>
  <c r="J161" i="52"/>
  <c r="M154" i="52"/>
  <c r="L154" i="52"/>
  <c r="K154" i="52"/>
  <c r="J154" i="52"/>
  <c r="M147" i="52"/>
  <c r="L147" i="52"/>
  <c r="K147" i="52"/>
  <c r="J147" i="52"/>
  <c r="M140" i="52"/>
  <c r="L140" i="52"/>
  <c r="K140" i="52"/>
  <c r="J140" i="52"/>
  <c r="M133" i="52"/>
  <c r="L133" i="52"/>
  <c r="K133" i="52"/>
  <c r="J133" i="52"/>
  <c r="M126" i="52"/>
  <c r="L126" i="52"/>
  <c r="K126" i="52"/>
  <c r="J126" i="52"/>
  <c r="M119" i="52"/>
  <c r="L119" i="52"/>
  <c r="K119" i="52"/>
  <c r="J119" i="52"/>
  <c r="M112" i="52"/>
  <c r="L112" i="52"/>
  <c r="K112" i="52"/>
  <c r="J112" i="52"/>
  <c r="M105" i="52"/>
  <c r="L105" i="52"/>
  <c r="K105" i="52"/>
  <c r="J105" i="52"/>
  <c r="M98" i="52"/>
  <c r="L98" i="52"/>
  <c r="K98" i="52"/>
  <c r="J98" i="52"/>
  <c r="M91" i="52"/>
  <c r="L91" i="52"/>
  <c r="K91" i="52"/>
  <c r="J91" i="52"/>
  <c r="M84" i="52"/>
  <c r="L84" i="52"/>
  <c r="K84" i="52"/>
  <c r="J84" i="52"/>
  <c r="M77" i="52"/>
  <c r="L77" i="52"/>
  <c r="K77" i="52"/>
  <c r="J77" i="52"/>
  <c r="M70" i="52"/>
  <c r="L70" i="52"/>
  <c r="K70" i="52"/>
  <c r="J70" i="52"/>
  <c r="M63" i="52"/>
  <c r="L63" i="52"/>
  <c r="K63" i="52"/>
  <c r="J63" i="52"/>
  <c r="M56" i="52"/>
  <c r="L56" i="52"/>
  <c r="K56" i="52"/>
  <c r="J56" i="52"/>
  <c r="M49" i="52"/>
  <c r="L49" i="52"/>
  <c r="K49" i="52"/>
  <c r="M42" i="52"/>
  <c r="L42" i="52"/>
  <c r="K42" i="52"/>
  <c r="J42" i="52"/>
  <c r="M35" i="52"/>
  <c r="L35" i="52"/>
  <c r="K35" i="52"/>
  <c r="J35" i="52"/>
  <c r="M28" i="52"/>
  <c r="L28" i="52"/>
  <c r="K28" i="52"/>
  <c r="J28" i="52"/>
  <c r="M21" i="52"/>
  <c r="L21" i="52"/>
  <c r="K21" i="52"/>
  <c r="J21" i="52"/>
  <c r="M14" i="52"/>
  <c r="L14" i="52"/>
  <c r="K14" i="52"/>
  <c r="J14" i="52"/>
  <c r="M7" i="52"/>
  <c r="L7" i="52"/>
  <c r="K7" i="52"/>
  <c r="J7" i="52"/>
  <c r="A5" i="52"/>
  <c r="A4" i="52"/>
  <c r="A3" i="52"/>
  <c r="A2" i="52"/>
  <c r="A1" i="52"/>
  <c r="M238" i="53" l="1"/>
  <c r="J25" i="57" s="1"/>
  <c r="M238" i="52"/>
  <c r="H25" i="57" s="1"/>
  <c r="L238" i="54"/>
  <c r="L26" i="57" s="1"/>
  <c r="P28" i="57"/>
  <c r="M238" i="54"/>
  <c r="L25" i="57" s="1"/>
  <c r="L238" i="53"/>
  <c r="J26" i="57" s="1"/>
  <c r="L238" i="52"/>
  <c r="H26" i="57" s="1"/>
  <c r="T28" i="57"/>
  <c r="R28" i="57"/>
  <c r="D24" i="67"/>
  <c r="N28" i="57"/>
  <c r="F238" i="66"/>
  <c r="T22" i="57" s="1"/>
  <c r="F238" i="65"/>
  <c r="R22" i="57" s="1"/>
  <c r="F238" i="64"/>
  <c r="P22" i="57" s="1"/>
  <c r="F238" i="63"/>
  <c r="N22" i="57" s="1"/>
  <c r="M231" i="51"/>
  <c r="L231" i="51"/>
  <c r="K231" i="51"/>
  <c r="J231" i="51"/>
  <c r="M224" i="51"/>
  <c r="L224" i="51"/>
  <c r="K224" i="51"/>
  <c r="J224" i="51"/>
  <c r="M217" i="51"/>
  <c r="L217" i="51"/>
  <c r="K217" i="51"/>
  <c r="J217" i="51"/>
  <c r="M210" i="51"/>
  <c r="L210" i="51"/>
  <c r="K210" i="51"/>
  <c r="J210" i="51"/>
  <c r="M203" i="51"/>
  <c r="L203" i="51"/>
  <c r="K203" i="51"/>
  <c r="J203" i="51"/>
  <c r="M196" i="51"/>
  <c r="L196" i="51"/>
  <c r="K196" i="51"/>
  <c r="J196" i="51"/>
  <c r="M189" i="51"/>
  <c r="L189" i="51"/>
  <c r="K189" i="51"/>
  <c r="J189" i="51"/>
  <c r="M182" i="51"/>
  <c r="L182" i="51"/>
  <c r="K182" i="51"/>
  <c r="J182" i="51"/>
  <c r="M175" i="51"/>
  <c r="L175" i="51"/>
  <c r="K175" i="51"/>
  <c r="J175" i="51"/>
  <c r="M168" i="51"/>
  <c r="L168" i="51"/>
  <c r="K168" i="51"/>
  <c r="J168" i="51"/>
  <c r="M161" i="51"/>
  <c r="L161" i="51"/>
  <c r="K161" i="51"/>
  <c r="J161" i="51"/>
  <c r="M154" i="51"/>
  <c r="L154" i="51"/>
  <c r="K154" i="51"/>
  <c r="J154" i="51"/>
  <c r="M147" i="51"/>
  <c r="L147" i="51"/>
  <c r="K147" i="51"/>
  <c r="J147" i="51"/>
  <c r="M140" i="51"/>
  <c r="L140" i="51"/>
  <c r="K140" i="51"/>
  <c r="J140" i="51"/>
  <c r="M133" i="51"/>
  <c r="L133" i="51"/>
  <c r="K133" i="51"/>
  <c r="J133" i="51"/>
  <c r="M126" i="51"/>
  <c r="L126" i="51"/>
  <c r="K126" i="51"/>
  <c r="J126" i="51"/>
  <c r="M119" i="51"/>
  <c r="L119" i="51"/>
  <c r="K119" i="51"/>
  <c r="J119" i="51"/>
  <c r="M112" i="51"/>
  <c r="L112" i="51"/>
  <c r="K112" i="51"/>
  <c r="J112" i="51"/>
  <c r="M105" i="51"/>
  <c r="L105" i="51"/>
  <c r="K105" i="51"/>
  <c r="J105" i="51"/>
  <c r="M98" i="51"/>
  <c r="L98" i="51"/>
  <c r="K98" i="51"/>
  <c r="J98" i="51"/>
  <c r="M91" i="51"/>
  <c r="L91" i="51"/>
  <c r="K91" i="51"/>
  <c r="J91" i="51"/>
  <c r="M84" i="51"/>
  <c r="L84" i="51"/>
  <c r="K84" i="51"/>
  <c r="J84" i="51"/>
  <c r="M77" i="51"/>
  <c r="L77" i="51"/>
  <c r="K77" i="51"/>
  <c r="J77" i="51"/>
  <c r="M70" i="51"/>
  <c r="L70" i="51"/>
  <c r="K70" i="51"/>
  <c r="J70" i="51"/>
  <c r="M63" i="51"/>
  <c r="L63" i="51"/>
  <c r="K63" i="51"/>
  <c r="J63" i="51"/>
  <c r="M56" i="51"/>
  <c r="L56" i="51"/>
  <c r="K56" i="51"/>
  <c r="J56" i="51"/>
  <c r="M49" i="51"/>
  <c r="L49" i="51"/>
  <c r="K49" i="51"/>
  <c r="J49" i="51"/>
  <c r="M42" i="51"/>
  <c r="L42" i="51"/>
  <c r="K42" i="51"/>
  <c r="J42" i="51"/>
  <c r="M35" i="51"/>
  <c r="L35" i="51"/>
  <c r="K35" i="51"/>
  <c r="J35" i="51"/>
  <c r="M28" i="51"/>
  <c r="L28" i="51"/>
  <c r="K28" i="51"/>
  <c r="J28" i="51"/>
  <c r="M21" i="51"/>
  <c r="L21" i="51"/>
  <c r="K21" i="51"/>
  <c r="J21" i="51"/>
  <c r="M14" i="51"/>
  <c r="L14" i="51"/>
  <c r="K14" i="51"/>
  <c r="J14" i="51"/>
  <c r="M7" i="51"/>
  <c r="L7" i="51"/>
  <c r="K7" i="51"/>
  <c r="J7" i="51"/>
  <c r="A5" i="51"/>
  <c r="A4" i="51"/>
  <c r="A3" i="51"/>
  <c r="A2" i="51"/>
  <c r="A1" i="51"/>
  <c r="M231" i="4"/>
  <c r="L231" i="4"/>
  <c r="K231" i="4"/>
  <c r="J231" i="4"/>
  <c r="M224" i="4"/>
  <c r="L224" i="4"/>
  <c r="K224" i="4"/>
  <c r="J224" i="4"/>
  <c r="M210" i="4"/>
  <c r="L210" i="4"/>
  <c r="K210" i="4"/>
  <c r="J210" i="4"/>
  <c r="M203" i="4"/>
  <c r="L203" i="4"/>
  <c r="K203" i="4"/>
  <c r="J203" i="4"/>
  <c r="M196" i="4"/>
  <c r="L196" i="4"/>
  <c r="K196" i="4"/>
  <c r="J196" i="4"/>
  <c r="M189" i="4"/>
  <c r="L189" i="4"/>
  <c r="K189" i="4"/>
  <c r="J189" i="4"/>
  <c r="M182" i="4"/>
  <c r="L182" i="4"/>
  <c r="K182" i="4"/>
  <c r="J182" i="4"/>
  <c r="M175" i="4"/>
  <c r="L175" i="4"/>
  <c r="K175" i="4"/>
  <c r="J175" i="4"/>
  <c r="M168" i="4"/>
  <c r="L168" i="4"/>
  <c r="K168" i="4"/>
  <c r="J168" i="4"/>
  <c r="M161" i="4"/>
  <c r="L161" i="4"/>
  <c r="K161" i="4"/>
  <c r="J161" i="4"/>
  <c r="M154" i="4"/>
  <c r="L154" i="4"/>
  <c r="K154" i="4"/>
  <c r="J154" i="4"/>
  <c r="M147" i="4"/>
  <c r="L147" i="4"/>
  <c r="K147" i="4"/>
  <c r="J147" i="4"/>
  <c r="M140" i="4"/>
  <c r="L140" i="4"/>
  <c r="K140" i="4"/>
  <c r="J140" i="4"/>
  <c r="M133" i="4"/>
  <c r="L133" i="4"/>
  <c r="K133" i="4"/>
  <c r="J133" i="4"/>
  <c r="M126" i="4"/>
  <c r="L126" i="4"/>
  <c r="K126" i="4"/>
  <c r="J126" i="4"/>
  <c r="M119" i="4"/>
  <c r="L119" i="4"/>
  <c r="K119" i="4"/>
  <c r="J119" i="4"/>
  <c r="M112" i="4"/>
  <c r="L112" i="4"/>
  <c r="K112" i="4"/>
  <c r="J112" i="4"/>
  <c r="M105" i="4"/>
  <c r="L105" i="4"/>
  <c r="K105" i="4"/>
  <c r="J105" i="4"/>
  <c r="M98" i="4"/>
  <c r="L98" i="4"/>
  <c r="K98" i="4"/>
  <c r="J98" i="4"/>
  <c r="M91" i="4"/>
  <c r="L91" i="4"/>
  <c r="K91" i="4"/>
  <c r="J91" i="4"/>
  <c r="M84" i="4"/>
  <c r="L84" i="4"/>
  <c r="K84" i="4"/>
  <c r="J84" i="4"/>
  <c r="M77" i="4"/>
  <c r="L77" i="4"/>
  <c r="K77" i="4"/>
  <c r="J77" i="4"/>
  <c r="M70" i="4"/>
  <c r="L70" i="4"/>
  <c r="K70" i="4"/>
  <c r="J70" i="4"/>
  <c r="M63" i="4"/>
  <c r="L63" i="4"/>
  <c r="K63" i="4"/>
  <c r="J63" i="4"/>
  <c r="M56" i="4"/>
  <c r="L56" i="4"/>
  <c r="K56" i="4"/>
  <c r="J56" i="4"/>
  <c r="M49" i="4"/>
  <c r="L49" i="4"/>
  <c r="K49" i="4"/>
  <c r="J49" i="4"/>
  <c r="M42" i="4"/>
  <c r="L42" i="4"/>
  <c r="K42" i="4"/>
  <c r="J42" i="4"/>
  <c r="M35" i="4"/>
  <c r="L35" i="4"/>
  <c r="K35" i="4"/>
  <c r="J35" i="4"/>
  <c r="M28" i="4"/>
  <c r="L28" i="4"/>
  <c r="K28" i="4"/>
  <c r="J28" i="4"/>
  <c r="M21" i="4"/>
  <c r="L21" i="4"/>
  <c r="K21" i="4"/>
  <c r="J21" i="4"/>
  <c r="M14" i="4"/>
  <c r="L14" i="4"/>
  <c r="K14" i="4"/>
  <c r="J14" i="4"/>
  <c r="M7" i="4"/>
  <c r="L7" i="4"/>
  <c r="K7" i="4"/>
  <c r="J7" i="4"/>
  <c r="M231" i="50"/>
  <c r="L231" i="50"/>
  <c r="K231" i="50"/>
  <c r="J231" i="50"/>
  <c r="M224" i="50"/>
  <c r="L224" i="50"/>
  <c r="K224" i="50"/>
  <c r="J224" i="50"/>
  <c r="M217" i="50"/>
  <c r="L217" i="50"/>
  <c r="K217" i="50"/>
  <c r="J217" i="50"/>
  <c r="M203" i="50"/>
  <c r="L203" i="50"/>
  <c r="K203" i="50"/>
  <c r="J203" i="50"/>
  <c r="M196" i="50"/>
  <c r="L196" i="50"/>
  <c r="K196" i="50"/>
  <c r="J196" i="50"/>
  <c r="M189" i="50"/>
  <c r="L189" i="50"/>
  <c r="K189" i="50"/>
  <c r="J189" i="50"/>
  <c r="M182" i="50"/>
  <c r="L182" i="50"/>
  <c r="K182" i="50"/>
  <c r="J182" i="50"/>
  <c r="M175" i="50"/>
  <c r="L175" i="50"/>
  <c r="K175" i="50"/>
  <c r="J175" i="50"/>
  <c r="M168" i="50"/>
  <c r="L168" i="50"/>
  <c r="K168" i="50"/>
  <c r="J168" i="50"/>
  <c r="M161" i="50"/>
  <c r="L161" i="50"/>
  <c r="K161" i="50"/>
  <c r="J161" i="50"/>
  <c r="M77" i="50"/>
  <c r="L77" i="50"/>
  <c r="K77" i="50"/>
  <c r="J77" i="50"/>
  <c r="M70" i="50"/>
  <c r="L70" i="50"/>
  <c r="K70" i="50"/>
  <c r="J70" i="50"/>
  <c r="M63" i="50"/>
  <c r="L63" i="50"/>
  <c r="K63" i="50"/>
  <c r="J63" i="50"/>
  <c r="M56" i="50"/>
  <c r="L56" i="50"/>
  <c r="K56" i="50"/>
  <c r="J56" i="50"/>
  <c r="M49" i="50"/>
  <c r="L49" i="50"/>
  <c r="K49" i="50"/>
  <c r="J49" i="50"/>
  <c r="M42" i="50"/>
  <c r="L42" i="50"/>
  <c r="K42" i="50"/>
  <c r="J42" i="50"/>
  <c r="M35" i="50"/>
  <c r="L35" i="50"/>
  <c r="K35" i="50"/>
  <c r="J35" i="50"/>
  <c r="M28" i="50"/>
  <c r="L28" i="50"/>
  <c r="K28" i="50"/>
  <c r="J28" i="50"/>
  <c r="M21" i="50"/>
  <c r="L21" i="50"/>
  <c r="K21" i="50"/>
  <c r="J21" i="50"/>
  <c r="M154" i="50"/>
  <c r="L154" i="50"/>
  <c r="K154" i="50"/>
  <c r="J154" i="50"/>
  <c r="M147" i="50"/>
  <c r="L147" i="50"/>
  <c r="K147" i="50"/>
  <c r="J147" i="50"/>
  <c r="M140" i="50"/>
  <c r="L140" i="50"/>
  <c r="K140" i="50"/>
  <c r="J140" i="50"/>
  <c r="M133" i="50"/>
  <c r="L133" i="50"/>
  <c r="K133" i="50"/>
  <c r="J133" i="50"/>
  <c r="M126" i="50"/>
  <c r="L126" i="50"/>
  <c r="K126" i="50"/>
  <c r="J126" i="50"/>
  <c r="M119" i="50"/>
  <c r="L119" i="50"/>
  <c r="K119" i="50"/>
  <c r="J119" i="50"/>
  <c r="M112" i="50"/>
  <c r="L112" i="50"/>
  <c r="K112" i="50"/>
  <c r="J112" i="50"/>
  <c r="M105" i="50"/>
  <c r="L105" i="50"/>
  <c r="K105" i="50"/>
  <c r="J105" i="50"/>
  <c r="M98" i="50"/>
  <c r="L98" i="50"/>
  <c r="K98" i="50"/>
  <c r="J98" i="50"/>
  <c r="M91" i="50"/>
  <c r="L91" i="50"/>
  <c r="K91" i="50"/>
  <c r="J91" i="50"/>
  <c r="M84" i="50"/>
  <c r="L84" i="50"/>
  <c r="K84" i="50"/>
  <c r="J84" i="50"/>
  <c r="M14" i="50"/>
  <c r="L14" i="50"/>
  <c r="K14" i="50"/>
  <c r="J14" i="50"/>
  <c r="M7" i="50"/>
  <c r="L7" i="50"/>
  <c r="K7" i="50"/>
  <c r="J7" i="50"/>
  <c r="G237" i="4"/>
  <c r="G236" i="4"/>
  <c r="G234" i="4"/>
  <c r="G233" i="4"/>
  <c r="G232" i="4"/>
  <c r="G230" i="4"/>
  <c r="G229" i="4"/>
  <c r="G227" i="4"/>
  <c r="G226" i="4"/>
  <c r="G225" i="4"/>
  <c r="G223" i="4"/>
  <c r="G222" i="4"/>
  <c r="G220" i="4"/>
  <c r="G219" i="4"/>
  <c r="G218" i="4"/>
  <c r="G216" i="4"/>
  <c r="G215" i="4"/>
  <c r="G213" i="4"/>
  <c r="G212" i="4"/>
  <c r="G211" i="4"/>
  <c r="G209" i="4"/>
  <c r="G208" i="4"/>
  <c r="G206" i="4"/>
  <c r="G205" i="4"/>
  <c r="G204" i="4"/>
  <c r="G202" i="4"/>
  <c r="G201" i="4"/>
  <c r="G199" i="4"/>
  <c r="G198" i="4"/>
  <c r="G197" i="4"/>
  <c r="G195" i="4"/>
  <c r="G194" i="4"/>
  <c r="G192" i="4"/>
  <c r="G191" i="4"/>
  <c r="G190" i="4"/>
  <c r="G188" i="4"/>
  <c r="G187" i="4"/>
  <c r="G185" i="4"/>
  <c r="G184" i="4"/>
  <c r="G183" i="4"/>
  <c r="G181" i="4"/>
  <c r="G180" i="4"/>
  <c r="G178" i="4"/>
  <c r="G177" i="4"/>
  <c r="G176" i="4"/>
  <c r="G174" i="4"/>
  <c r="G173" i="4"/>
  <c r="G171" i="4"/>
  <c r="G170" i="4"/>
  <c r="G169" i="4"/>
  <c r="G167" i="4"/>
  <c r="G166" i="4"/>
  <c r="G164" i="4"/>
  <c r="G163" i="4"/>
  <c r="G162" i="4"/>
  <c r="G160" i="4"/>
  <c r="G159" i="4"/>
  <c r="G157" i="4"/>
  <c r="G156" i="4"/>
  <c r="G155" i="4"/>
  <c r="G153" i="4"/>
  <c r="G152" i="4"/>
  <c r="G150" i="4"/>
  <c r="G149" i="4"/>
  <c r="G148" i="4"/>
  <c r="G146" i="4"/>
  <c r="G145" i="4"/>
  <c r="G143" i="4"/>
  <c r="G142" i="4"/>
  <c r="G141" i="4"/>
  <c r="G139" i="4"/>
  <c r="G138" i="4"/>
  <c r="G136" i="4"/>
  <c r="G135" i="4"/>
  <c r="G134" i="4"/>
  <c r="G132" i="4"/>
  <c r="G131" i="4"/>
  <c r="G129" i="4"/>
  <c r="G128" i="4"/>
  <c r="G127" i="4"/>
  <c r="G125" i="4"/>
  <c r="G124" i="4"/>
  <c r="G122" i="4"/>
  <c r="G121" i="4"/>
  <c r="G120" i="4"/>
  <c r="G118" i="4"/>
  <c r="G117" i="4"/>
  <c r="G115" i="4"/>
  <c r="G114" i="4"/>
  <c r="G113" i="4"/>
  <c r="G111" i="4"/>
  <c r="G110" i="4"/>
  <c r="G108" i="4"/>
  <c r="G107" i="4"/>
  <c r="G106" i="4"/>
  <c r="G104" i="4"/>
  <c r="G103" i="4"/>
  <c r="G101" i="4"/>
  <c r="G100" i="4"/>
  <c r="G99" i="4"/>
  <c r="G97" i="4"/>
  <c r="G96" i="4"/>
  <c r="G94" i="4"/>
  <c r="G93" i="4"/>
  <c r="G92" i="4"/>
  <c r="G90" i="4"/>
  <c r="G89" i="4"/>
  <c r="G87" i="4"/>
  <c r="G86" i="4"/>
  <c r="G85" i="4"/>
  <c r="G83" i="4"/>
  <c r="G82" i="4"/>
  <c r="G80" i="4"/>
  <c r="G79" i="4"/>
  <c r="G78" i="4"/>
  <c r="G76" i="4"/>
  <c r="G75" i="4"/>
  <c r="G73" i="4"/>
  <c r="G72" i="4"/>
  <c r="G71" i="4"/>
  <c r="G69" i="4"/>
  <c r="G68" i="4"/>
  <c r="G66" i="4"/>
  <c r="G65" i="4"/>
  <c r="G64" i="4"/>
  <c r="G62" i="4"/>
  <c r="G61" i="4"/>
  <c r="G59" i="4"/>
  <c r="G58" i="4"/>
  <c r="G57" i="4"/>
  <c r="G55" i="4"/>
  <c r="G54" i="4"/>
  <c r="G52" i="4"/>
  <c r="G51" i="4"/>
  <c r="G50" i="4"/>
  <c r="G48" i="4"/>
  <c r="G47" i="4"/>
  <c r="G45" i="4"/>
  <c r="G44" i="4"/>
  <c r="G43" i="4"/>
  <c r="G41" i="4"/>
  <c r="G40" i="4"/>
  <c r="G38" i="4"/>
  <c r="G37" i="4"/>
  <c r="G36" i="4"/>
  <c r="G34" i="4"/>
  <c r="G33" i="4"/>
  <c r="G31" i="4"/>
  <c r="G30" i="4"/>
  <c r="G29" i="4"/>
  <c r="G27" i="4"/>
  <c r="G26" i="4"/>
  <c r="G24" i="4"/>
  <c r="G23" i="4"/>
  <c r="G22" i="4"/>
  <c r="G20" i="4"/>
  <c r="G19" i="4"/>
  <c r="G17" i="4"/>
  <c r="G16" i="4"/>
  <c r="G15" i="4"/>
  <c r="G13" i="4"/>
  <c r="G12" i="4"/>
  <c r="G10" i="4"/>
  <c r="G9" i="4"/>
  <c r="G8" i="4"/>
  <c r="M238" i="4" l="1"/>
  <c r="B25" i="57" s="1"/>
  <c r="L238" i="4"/>
  <c r="B26" i="57" s="1"/>
  <c r="L238" i="50"/>
  <c r="D26" i="57" s="1"/>
  <c r="J26" i="67"/>
  <c r="I26" i="67"/>
  <c r="H26" i="67"/>
  <c r="J32" i="67" s="1"/>
  <c r="G26" i="67"/>
  <c r="K238" i="4"/>
  <c r="B24" i="57" s="1"/>
  <c r="M238" i="51"/>
  <c r="F25" i="57" s="1"/>
  <c r="L238" i="51"/>
  <c r="F26" i="57" s="1"/>
  <c r="K238" i="51"/>
  <c r="F24" i="57" s="1"/>
  <c r="J238" i="51"/>
  <c r="J238" i="4"/>
  <c r="K238" i="50"/>
  <c r="D24" i="57" s="1"/>
  <c r="J31" i="67" l="1"/>
  <c r="V26" i="57"/>
  <c r="F23" i="57"/>
  <c r="B23" i="57"/>
  <c r="G151" i="52"/>
  <c r="G221" i="52" l="1"/>
  <c r="C34" i="56"/>
  <c r="L14" i="57" l="1"/>
  <c r="J14" i="57"/>
  <c r="H14" i="57"/>
  <c r="F14" i="57"/>
  <c r="L13" i="57"/>
  <c r="J13" i="57"/>
  <c r="H13" i="57"/>
  <c r="F13" i="57"/>
  <c r="L12" i="57"/>
  <c r="J12" i="57"/>
  <c r="H12" i="57"/>
  <c r="F12" i="57"/>
  <c r="L11" i="57"/>
  <c r="J11" i="57"/>
  <c r="H11" i="57"/>
  <c r="F11" i="57"/>
  <c r="L10" i="57"/>
  <c r="J10" i="57"/>
  <c r="H10" i="57"/>
  <c r="F10" i="57"/>
  <c r="L9" i="57"/>
  <c r="J9" i="57"/>
  <c r="H9" i="57"/>
  <c r="F9" i="57"/>
  <c r="L7" i="57"/>
  <c r="J7" i="57"/>
  <c r="H7" i="57"/>
  <c r="F7" i="57"/>
  <c r="C31" i="56"/>
  <c r="B31" i="56"/>
  <c r="D32" i="6"/>
  <c r="D36" i="6"/>
  <c r="C36" i="6"/>
  <c r="C32" i="6"/>
  <c r="B36" i="6"/>
  <c r="B32" i="6"/>
  <c r="C160" i="20"/>
  <c r="C159" i="20"/>
  <c r="C158" i="20"/>
  <c r="C157" i="20"/>
  <c r="C156" i="20"/>
  <c r="C155" i="20"/>
  <c r="C154" i="20"/>
  <c r="B160" i="20"/>
  <c r="B159" i="20"/>
  <c r="B158" i="20"/>
  <c r="B157" i="20"/>
  <c r="B156" i="20"/>
  <c r="B155" i="20"/>
  <c r="B154" i="20"/>
  <c r="G237" i="54"/>
  <c r="E237" i="54"/>
  <c r="D237" i="54"/>
  <c r="C237" i="54"/>
  <c r="B237" i="54"/>
  <c r="G236" i="54"/>
  <c r="E236" i="54"/>
  <c r="D236" i="54"/>
  <c r="C236" i="54"/>
  <c r="B236" i="54"/>
  <c r="H235" i="54"/>
  <c r="H231" i="54" s="1"/>
  <c r="E235" i="54"/>
  <c r="D235" i="54"/>
  <c r="C235" i="54"/>
  <c r="B235" i="54"/>
  <c r="G234" i="54"/>
  <c r="E234" i="54"/>
  <c r="D234" i="54"/>
  <c r="C234" i="54"/>
  <c r="B234" i="54"/>
  <c r="G233" i="54"/>
  <c r="E233" i="54"/>
  <c r="D233" i="54"/>
  <c r="C233" i="54"/>
  <c r="B233" i="54"/>
  <c r="G232" i="54"/>
  <c r="E232" i="54"/>
  <c r="D232" i="54"/>
  <c r="C232" i="54"/>
  <c r="B232" i="54"/>
  <c r="C231" i="54"/>
  <c r="B231" i="54"/>
  <c r="G230" i="54"/>
  <c r="E230" i="54"/>
  <c r="F230" i="54" s="1"/>
  <c r="D230" i="54"/>
  <c r="C230" i="54"/>
  <c r="B230" i="54"/>
  <c r="G229" i="54"/>
  <c r="E229" i="54"/>
  <c r="F229" i="54" s="1"/>
  <c r="D229" i="54"/>
  <c r="C229" i="54"/>
  <c r="B229" i="54"/>
  <c r="H228" i="54"/>
  <c r="H224" i="54" s="1"/>
  <c r="E228" i="54"/>
  <c r="D228" i="54"/>
  <c r="C228" i="54"/>
  <c r="B228" i="54"/>
  <c r="G227" i="54"/>
  <c r="E227" i="54"/>
  <c r="D227" i="54"/>
  <c r="C227" i="54"/>
  <c r="B227" i="54"/>
  <c r="G226" i="54"/>
  <c r="E226" i="54"/>
  <c r="D226" i="54"/>
  <c r="C226" i="54"/>
  <c r="B226" i="54"/>
  <c r="G225" i="54"/>
  <c r="E225" i="54"/>
  <c r="D225" i="54"/>
  <c r="C225" i="54"/>
  <c r="B225" i="54"/>
  <c r="C224" i="54"/>
  <c r="B224" i="54"/>
  <c r="G223" i="54"/>
  <c r="E223" i="54"/>
  <c r="F223" i="54" s="1"/>
  <c r="D223" i="54"/>
  <c r="C223" i="54"/>
  <c r="B223" i="54"/>
  <c r="G222" i="54"/>
  <c r="E222" i="54"/>
  <c r="F222" i="54" s="1"/>
  <c r="D222" i="54"/>
  <c r="C222" i="54"/>
  <c r="B222" i="54"/>
  <c r="H221" i="54"/>
  <c r="H217" i="54" s="1"/>
  <c r="E221" i="54"/>
  <c r="D221" i="54"/>
  <c r="C221" i="54"/>
  <c r="B221" i="54"/>
  <c r="G220" i="54"/>
  <c r="E220" i="54"/>
  <c r="D220" i="54"/>
  <c r="C220" i="54"/>
  <c r="B220" i="54"/>
  <c r="G219" i="54"/>
  <c r="E219" i="54"/>
  <c r="D219" i="54"/>
  <c r="C219" i="54"/>
  <c r="B219" i="54"/>
  <c r="G218" i="54"/>
  <c r="E218" i="54"/>
  <c r="D218" i="54"/>
  <c r="C218" i="54"/>
  <c r="B218" i="54"/>
  <c r="C217" i="54"/>
  <c r="B217" i="54"/>
  <c r="G216" i="54"/>
  <c r="E216" i="54"/>
  <c r="F216" i="54" s="1"/>
  <c r="D216" i="54"/>
  <c r="C216" i="54"/>
  <c r="B216" i="54"/>
  <c r="G215" i="54"/>
  <c r="E215" i="54"/>
  <c r="F215" i="54" s="1"/>
  <c r="D215" i="54"/>
  <c r="C215" i="54"/>
  <c r="B215" i="54"/>
  <c r="H214" i="54"/>
  <c r="H210" i="54" s="1"/>
  <c r="E214" i="54"/>
  <c r="D214" i="54"/>
  <c r="C214" i="54"/>
  <c r="B214" i="54"/>
  <c r="G213" i="54"/>
  <c r="E213" i="54"/>
  <c r="D213" i="54"/>
  <c r="C213" i="54"/>
  <c r="B213" i="54"/>
  <c r="G212" i="54"/>
  <c r="E212" i="54"/>
  <c r="D212" i="54"/>
  <c r="C212" i="54"/>
  <c r="B212" i="54"/>
  <c r="G211" i="54"/>
  <c r="E211" i="54"/>
  <c r="F211" i="54" s="1"/>
  <c r="D211" i="54"/>
  <c r="C211" i="54"/>
  <c r="B211" i="54"/>
  <c r="C210" i="54"/>
  <c r="B210" i="54"/>
  <c r="G209" i="54"/>
  <c r="E209" i="54"/>
  <c r="D209" i="54"/>
  <c r="C209" i="54"/>
  <c r="B209" i="54"/>
  <c r="G208" i="54"/>
  <c r="E208" i="54"/>
  <c r="F208" i="54" s="1"/>
  <c r="D208" i="54"/>
  <c r="C208" i="54"/>
  <c r="B208" i="54"/>
  <c r="H207" i="54"/>
  <c r="H203" i="54" s="1"/>
  <c r="E207" i="54"/>
  <c r="D207" i="54"/>
  <c r="C207" i="54"/>
  <c r="B207" i="54"/>
  <c r="G206" i="54"/>
  <c r="E206" i="54"/>
  <c r="D206" i="54"/>
  <c r="C206" i="54"/>
  <c r="B206" i="54"/>
  <c r="G205" i="54"/>
  <c r="E205" i="54"/>
  <c r="D205" i="54"/>
  <c r="C205" i="54"/>
  <c r="B205" i="54"/>
  <c r="G204" i="54"/>
  <c r="E204" i="54"/>
  <c r="D204" i="54"/>
  <c r="C204" i="54"/>
  <c r="B204" i="54"/>
  <c r="C203" i="54"/>
  <c r="B203" i="54"/>
  <c r="G202" i="54"/>
  <c r="E202" i="54"/>
  <c r="F202" i="54" s="1"/>
  <c r="D202" i="54"/>
  <c r="C202" i="54"/>
  <c r="B202" i="54"/>
  <c r="G201" i="54"/>
  <c r="E201" i="54"/>
  <c r="F201" i="54" s="1"/>
  <c r="D201" i="54"/>
  <c r="C201" i="54"/>
  <c r="B201" i="54"/>
  <c r="H200" i="54"/>
  <c r="H196" i="54" s="1"/>
  <c r="G200" i="54"/>
  <c r="E200" i="54"/>
  <c r="D200" i="54"/>
  <c r="C200" i="54"/>
  <c r="B200" i="54"/>
  <c r="G199" i="54"/>
  <c r="E199" i="54"/>
  <c r="D199" i="54"/>
  <c r="C199" i="54"/>
  <c r="B199" i="54"/>
  <c r="G198" i="54"/>
  <c r="E198" i="54"/>
  <c r="D198" i="54"/>
  <c r="C198" i="54"/>
  <c r="B198" i="54"/>
  <c r="G197" i="54"/>
  <c r="E197" i="54"/>
  <c r="D197" i="54"/>
  <c r="C197" i="54"/>
  <c r="B197" i="54"/>
  <c r="C196" i="54"/>
  <c r="B196" i="54"/>
  <c r="G195" i="54"/>
  <c r="E195" i="54"/>
  <c r="F195" i="54" s="1"/>
  <c r="D195" i="54"/>
  <c r="C195" i="54"/>
  <c r="B195" i="54"/>
  <c r="G194" i="54"/>
  <c r="E194" i="54"/>
  <c r="F194" i="54" s="1"/>
  <c r="D194" i="54"/>
  <c r="C194" i="54"/>
  <c r="B194" i="54"/>
  <c r="H193" i="54"/>
  <c r="H189" i="54" s="1"/>
  <c r="E193" i="54"/>
  <c r="D193" i="54"/>
  <c r="C193" i="54"/>
  <c r="B193" i="54"/>
  <c r="G192" i="54"/>
  <c r="E192" i="54"/>
  <c r="D192" i="54"/>
  <c r="C192" i="54"/>
  <c r="B192" i="54"/>
  <c r="G191" i="54"/>
  <c r="E191" i="54"/>
  <c r="D191" i="54"/>
  <c r="C191" i="54"/>
  <c r="B191" i="54"/>
  <c r="G190" i="54"/>
  <c r="E190" i="54"/>
  <c r="D190" i="54"/>
  <c r="C190" i="54"/>
  <c r="B190" i="54"/>
  <c r="C189" i="54"/>
  <c r="B189" i="54"/>
  <c r="G188" i="54"/>
  <c r="E188" i="54"/>
  <c r="F188" i="54" s="1"/>
  <c r="D188" i="54"/>
  <c r="C188" i="54"/>
  <c r="B188" i="54"/>
  <c r="G187" i="54"/>
  <c r="E187" i="54"/>
  <c r="F187" i="54" s="1"/>
  <c r="D187" i="54"/>
  <c r="C187" i="54"/>
  <c r="B187" i="54"/>
  <c r="H186" i="54"/>
  <c r="H182" i="54" s="1"/>
  <c r="G186" i="54"/>
  <c r="E186" i="54"/>
  <c r="D186" i="54"/>
  <c r="C186" i="54"/>
  <c r="B186" i="54"/>
  <c r="G185" i="54"/>
  <c r="E185" i="54"/>
  <c r="D185" i="54"/>
  <c r="C185" i="54"/>
  <c r="B185" i="54"/>
  <c r="G184" i="54"/>
  <c r="E184" i="54"/>
  <c r="D184" i="54"/>
  <c r="C184" i="54"/>
  <c r="B184" i="54"/>
  <c r="G183" i="54"/>
  <c r="E183" i="54"/>
  <c r="D183" i="54"/>
  <c r="C183" i="54"/>
  <c r="B183" i="54"/>
  <c r="C182" i="54"/>
  <c r="B182" i="54"/>
  <c r="G181" i="54"/>
  <c r="E181" i="54"/>
  <c r="F181" i="54" s="1"/>
  <c r="D181" i="54"/>
  <c r="C181" i="54"/>
  <c r="B181" i="54"/>
  <c r="G180" i="54"/>
  <c r="E180" i="54"/>
  <c r="F180" i="54" s="1"/>
  <c r="D180" i="54"/>
  <c r="C180" i="54"/>
  <c r="B180" i="54"/>
  <c r="H179" i="54"/>
  <c r="H175" i="54" s="1"/>
  <c r="E179" i="54"/>
  <c r="F179" i="54" s="1"/>
  <c r="D179" i="54"/>
  <c r="C179" i="54"/>
  <c r="B179" i="54"/>
  <c r="G178" i="54"/>
  <c r="E178" i="54"/>
  <c r="D178" i="54"/>
  <c r="C178" i="54"/>
  <c r="B178" i="54"/>
  <c r="G177" i="54"/>
  <c r="E177" i="54"/>
  <c r="D177" i="54"/>
  <c r="C177" i="54"/>
  <c r="B177" i="54"/>
  <c r="G176" i="54"/>
  <c r="E176" i="54"/>
  <c r="D176" i="54"/>
  <c r="C176" i="54"/>
  <c r="B176" i="54"/>
  <c r="C175" i="54"/>
  <c r="B175" i="54"/>
  <c r="G174" i="54"/>
  <c r="E174" i="54"/>
  <c r="F174" i="54" s="1"/>
  <c r="D174" i="54"/>
  <c r="C174" i="54"/>
  <c r="B174" i="54"/>
  <c r="G173" i="54"/>
  <c r="E173" i="54"/>
  <c r="F173" i="54" s="1"/>
  <c r="D173" i="54"/>
  <c r="C173" i="54"/>
  <c r="B173" i="54"/>
  <c r="H172" i="54"/>
  <c r="H168" i="54" s="1"/>
  <c r="E172" i="54"/>
  <c r="D172" i="54"/>
  <c r="C172" i="54"/>
  <c r="B172" i="54"/>
  <c r="G171" i="54"/>
  <c r="E171" i="54"/>
  <c r="F171" i="54" s="1"/>
  <c r="D171" i="54"/>
  <c r="C171" i="54"/>
  <c r="B171" i="54"/>
  <c r="G170" i="54"/>
  <c r="E170" i="54"/>
  <c r="D170" i="54"/>
  <c r="C170" i="54"/>
  <c r="B170" i="54"/>
  <c r="G169" i="54"/>
  <c r="E169" i="54"/>
  <c r="D169" i="54"/>
  <c r="C169" i="54"/>
  <c r="B169" i="54"/>
  <c r="C168" i="54"/>
  <c r="B168" i="54"/>
  <c r="G167" i="54"/>
  <c r="E167" i="54"/>
  <c r="F167" i="54" s="1"/>
  <c r="D167" i="54"/>
  <c r="C167" i="54"/>
  <c r="B167" i="54"/>
  <c r="G166" i="54"/>
  <c r="E166" i="54"/>
  <c r="F166" i="54" s="1"/>
  <c r="D166" i="54"/>
  <c r="C166" i="54"/>
  <c r="B166" i="54"/>
  <c r="H165" i="54"/>
  <c r="H161" i="54" s="1"/>
  <c r="E165" i="54"/>
  <c r="D165" i="54"/>
  <c r="C165" i="54"/>
  <c r="B165" i="54"/>
  <c r="G164" i="54"/>
  <c r="E164" i="54"/>
  <c r="F164" i="54" s="1"/>
  <c r="D164" i="54"/>
  <c r="C164" i="54"/>
  <c r="B164" i="54"/>
  <c r="G163" i="54"/>
  <c r="E163" i="54"/>
  <c r="D163" i="54"/>
  <c r="C163" i="54"/>
  <c r="B163" i="54"/>
  <c r="G162" i="54"/>
  <c r="E162" i="54"/>
  <c r="D162" i="54"/>
  <c r="C162" i="54"/>
  <c r="B162" i="54"/>
  <c r="C161" i="54"/>
  <c r="B161" i="54"/>
  <c r="G160" i="54"/>
  <c r="E160" i="54"/>
  <c r="D160" i="54"/>
  <c r="C160" i="54"/>
  <c r="B160" i="54"/>
  <c r="G159" i="54"/>
  <c r="E159" i="54"/>
  <c r="D159" i="54"/>
  <c r="C159" i="54"/>
  <c r="B159" i="54"/>
  <c r="H158" i="54"/>
  <c r="H154" i="54" s="1"/>
  <c r="E158" i="54"/>
  <c r="D158" i="54"/>
  <c r="C158" i="54"/>
  <c r="B158" i="54"/>
  <c r="G157" i="54"/>
  <c r="E157" i="54"/>
  <c r="D157" i="54"/>
  <c r="C157" i="54"/>
  <c r="B157" i="54"/>
  <c r="G156" i="54"/>
  <c r="E156" i="54"/>
  <c r="D156" i="54"/>
  <c r="C156" i="54"/>
  <c r="B156" i="54"/>
  <c r="G155" i="54"/>
  <c r="E155" i="54"/>
  <c r="D155" i="54"/>
  <c r="C155" i="54"/>
  <c r="B155" i="54"/>
  <c r="C154" i="54"/>
  <c r="B154" i="54"/>
  <c r="G153" i="54"/>
  <c r="E153" i="54"/>
  <c r="F153" i="54" s="1"/>
  <c r="D153" i="54"/>
  <c r="C153" i="54"/>
  <c r="B153" i="54"/>
  <c r="G152" i="54"/>
  <c r="E152" i="54"/>
  <c r="F152" i="54" s="1"/>
  <c r="D152" i="54"/>
  <c r="C152" i="54"/>
  <c r="B152" i="54"/>
  <c r="H151" i="54"/>
  <c r="H147" i="54" s="1"/>
  <c r="E151" i="54"/>
  <c r="D151" i="54"/>
  <c r="C151" i="54"/>
  <c r="B151" i="54"/>
  <c r="G150" i="54"/>
  <c r="E150" i="54"/>
  <c r="D150" i="54"/>
  <c r="C150" i="54"/>
  <c r="B150" i="54"/>
  <c r="G149" i="54"/>
  <c r="E149" i="54"/>
  <c r="D149" i="54"/>
  <c r="C149" i="54"/>
  <c r="B149" i="54"/>
  <c r="G148" i="54"/>
  <c r="E148" i="54"/>
  <c r="D148" i="54"/>
  <c r="C148" i="54"/>
  <c r="B148" i="54"/>
  <c r="C147" i="54"/>
  <c r="B147" i="54"/>
  <c r="G146" i="54"/>
  <c r="E146" i="54"/>
  <c r="D146" i="54"/>
  <c r="C146" i="54"/>
  <c r="B146" i="54"/>
  <c r="G145" i="54"/>
  <c r="E145" i="54"/>
  <c r="F145" i="54" s="1"/>
  <c r="D145" i="54"/>
  <c r="C145" i="54"/>
  <c r="B145" i="54"/>
  <c r="H144" i="54"/>
  <c r="H140" i="54" s="1"/>
  <c r="E144" i="54"/>
  <c r="D144" i="54"/>
  <c r="C144" i="54"/>
  <c r="B144" i="54"/>
  <c r="G143" i="54"/>
  <c r="E143" i="54"/>
  <c r="D143" i="54"/>
  <c r="C143" i="54"/>
  <c r="B143" i="54"/>
  <c r="G142" i="54"/>
  <c r="E142" i="54"/>
  <c r="D142" i="54"/>
  <c r="C142" i="54"/>
  <c r="B142" i="54"/>
  <c r="G141" i="54"/>
  <c r="E141" i="54"/>
  <c r="D141" i="54"/>
  <c r="C141" i="54"/>
  <c r="B141" i="54"/>
  <c r="C140" i="54"/>
  <c r="B140" i="54"/>
  <c r="G139" i="54"/>
  <c r="E139" i="54"/>
  <c r="D139" i="54"/>
  <c r="C139" i="54"/>
  <c r="B139" i="54"/>
  <c r="G138" i="54"/>
  <c r="E138" i="54"/>
  <c r="D138" i="54"/>
  <c r="C138" i="54"/>
  <c r="B138" i="54"/>
  <c r="H137" i="54"/>
  <c r="H133" i="54" s="1"/>
  <c r="E137" i="54"/>
  <c r="D137" i="54"/>
  <c r="C137" i="54"/>
  <c r="B137" i="54"/>
  <c r="G136" i="54"/>
  <c r="E136" i="54"/>
  <c r="D136" i="54"/>
  <c r="C136" i="54"/>
  <c r="B136" i="54"/>
  <c r="G135" i="54"/>
  <c r="E135" i="54"/>
  <c r="D135" i="54"/>
  <c r="C135" i="54"/>
  <c r="B135" i="54"/>
  <c r="G134" i="54"/>
  <c r="E134" i="54"/>
  <c r="D134" i="54"/>
  <c r="C134" i="54"/>
  <c r="B134" i="54"/>
  <c r="C133" i="54"/>
  <c r="B133" i="54"/>
  <c r="G132" i="54"/>
  <c r="E132" i="54"/>
  <c r="D132" i="54"/>
  <c r="C132" i="54"/>
  <c r="B132" i="54"/>
  <c r="G131" i="54"/>
  <c r="E131" i="54"/>
  <c r="D131" i="54"/>
  <c r="C131" i="54"/>
  <c r="B131" i="54"/>
  <c r="H130" i="54"/>
  <c r="H126" i="54" s="1"/>
  <c r="E130" i="54"/>
  <c r="D130" i="54"/>
  <c r="C130" i="54"/>
  <c r="B130" i="54"/>
  <c r="G129" i="54"/>
  <c r="E129" i="54"/>
  <c r="D129" i="54"/>
  <c r="C129" i="54"/>
  <c r="B129" i="54"/>
  <c r="G128" i="54"/>
  <c r="E128" i="54"/>
  <c r="D128" i="54"/>
  <c r="C128" i="54"/>
  <c r="B128" i="54"/>
  <c r="G127" i="54"/>
  <c r="E127" i="54"/>
  <c r="D127" i="54"/>
  <c r="C127" i="54"/>
  <c r="B127" i="54"/>
  <c r="C126" i="54"/>
  <c r="B126" i="54"/>
  <c r="G125" i="54"/>
  <c r="E125" i="54"/>
  <c r="F125" i="54" s="1"/>
  <c r="D125" i="54"/>
  <c r="C125" i="54"/>
  <c r="B125" i="54"/>
  <c r="G124" i="54"/>
  <c r="E124" i="54"/>
  <c r="F124" i="54" s="1"/>
  <c r="D124" i="54"/>
  <c r="C124" i="54"/>
  <c r="B124" i="54"/>
  <c r="H123" i="54"/>
  <c r="H119" i="54" s="1"/>
  <c r="E123" i="54"/>
  <c r="D123" i="54"/>
  <c r="C123" i="54"/>
  <c r="B123" i="54"/>
  <c r="G122" i="54"/>
  <c r="E122" i="54"/>
  <c r="D122" i="54"/>
  <c r="C122" i="54"/>
  <c r="B122" i="54"/>
  <c r="G121" i="54"/>
  <c r="E121" i="54"/>
  <c r="D121" i="54"/>
  <c r="C121" i="54"/>
  <c r="B121" i="54"/>
  <c r="G120" i="54"/>
  <c r="E120" i="54"/>
  <c r="D120" i="54"/>
  <c r="C120" i="54"/>
  <c r="B120" i="54"/>
  <c r="C119" i="54"/>
  <c r="B119" i="54"/>
  <c r="G118" i="54"/>
  <c r="E118" i="54"/>
  <c r="F118" i="54" s="1"/>
  <c r="D118" i="54"/>
  <c r="C118" i="54"/>
  <c r="B118" i="54"/>
  <c r="G117" i="54"/>
  <c r="E117" i="54"/>
  <c r="F117" i="54" s="1"/>
  <c r="D117" i="54"/>
  <c r="C117" i="54"/>
  <c r="B117" i="54"/>
  <c r="H116" i="54"/>
  <c r="H112" i="54" s="1"/>
  <c r="E116" i="54"/>
  <c r="F116" i="54" s="1"/>
  <c r="D116" i="54"/>
  <c r="C116" i="54"/>
  <c r="B116" i="54"/>
  <c r="G115" i="54"/>
  <c r="E115" i="54"/>
  <c r="D115" i="54"/>
  <c r="C115" i="54"/>
  <c r="B115" i="54"/>
  <c r="G114" i="54"/>
  <c r="E114" i="54"/>
  <c r="D114" i="54"/>
  <c r="C114" i="54"/>
  <c r="B114" i="54"/>
  <c r="G113" i="54"/>
  <c r="E113" i="54"/>
  <c r="D113" i="54"/>
  <c r="C113" i="54"/>
  <c r="B113" i="54"/>
  <c r="C112" i="54"/>
  <c r="B112" i="54"/>
  <c r="G111" i="54"/>
  <c r="E111" i="54"/>
  <c r="F111" i="54" s="1"/>
  <c r="D111" i="54"/>
  <c r="C111" i="54"/>
  <c r="B111" i="54"/>
  <c r="G110" i="54"/>
  <c r="E110" i="54"/>
  <c r="D110" i="54"/>
  <c r="C110" i="54"/>
  <c r="B110" i="54"/>
  <c r="H109" i="54"/>
  <c r="H105" i="54" s="1"/>
  <c r="G109" i="54"/>
  <c r="E109" i="54"/>
  <c r="D109" i="54"/>
  <c r="C109" i="54"/>
  <c r="B109" i="54"/>
  <c r="G108" i="54"/>
  <c r="E108" i="54"/>
  <c r="D108" i="54"/>
  <c r="C108" i="54"/>
  <c r="B108" i="54"/>
  <c r="G107" i="54"/>
  <c r="E107" i="54"/>
  <c r="D107" i="54"/>
  <c r="C107" i="54"/>
  <c r="B107" i="54"/>
  <c r="G106" i="54"/>
  <c r="E106" i="54"/>
  <c r="D106" i="54"/>
  <c r="C106" i="54"/>
  <c r="B106" i="54"/>
  <c r="C105" i="54"/>
  <c r="B105" i="54"/>
  <c r="G104" i="54"/>
  <c r="E104" i="54"/>
  <c r="D104" i="54"/>
  <c r="C104" i="54"/>
  <c r="B104" i="54"/>
  <c r="G103" i="54"/>
  <c r="E103" i="54"/>
  <c r="D103" i="54"/>
  <c r="C103" i="54"/>
  <c r="B103" i="54"/>
  <c r="H102" i="54"/>
  <c r="H98" i="54" s="1"/>
  <c r="E102" i="54"/>
  <c r="D102" i="54"/>
  <c r="C102" i="54"/>
  <c r="B102" i="54"/>
  <c r="G101" i="54"/>
  <c r="E101" i="54"/>
  <c r="D101" i="54"/>
  <c r="C101" i="54"/>
  <c r="B101" i="54"/>
  <c r="G100" i="54"/>
  <c r="E100" i="54"/>
  <c r="D100" i="54"/>
  <c r="C100" i="54"/>
  <c r="B100" i="54"/>
  <c r="G99" i="54"/>
  <c r="E99" i="54"/>
  <c r="D99" i="54"/>
  <c r="C99" i="54"/>
  <c r="B99" i="54"/>
  <c r="C98" i="54"/>
  <c r="B98" i="54"/>
  <c r="G97" i="54"/>
  <c r="E97" i="54"/>
  <c r="D97" i="54"/>
  <c r="C97" i="54"/>
  <c r="B97" i="54"/>
  <c r="G96" i="54"/>
  <c r="E96" i="54"/>
  <c r="D96" i="54"/>
  <c r="C96" i="54"/>
  <c r="B96" i="54"/>
  <c r="H95" i="54"/>
  <c r="H91" i="54" s="1"/>
  <c r="E95" i="54"/>
  <c r="D95" i="54"/>
  <c r="C95" i="54"/>
  <c r="B95" i="54"/>
  <c r="G94" i="54"/>
  <c r="E94" i="54"/>
  <c r="D94" i="54"/>
  <c r="C94" i="54"/>
  <c r="B94" i="54"/>
  <c r="G93" i="54"/>
  <c r="E93" i="54"/>
  <c r="D93" i="54"/>
  <c r="C93" i="54"/>
  <c r="B93" i="54"/>
  <c r="G92" i="54"/>
  <c r="E92" i="54"/>
  <c r="D92" i="54"/>
  <c r="C92" i="54"/>
  <c r="B92" i="54"/>
  <c r="C91" i="54"/>
  <c r="B91" i="54"/>
  <c r="G90" i="54"/>
  <c r="E90" i="54"/>
  <c r="D90" i="54"/>
  <c r="C90" i="54"/>
  <c r="B90" i="54"/>
  <c r="G89" i="54"/>
  <c r="E89" i="54"/>
  <c r="F89" i="54" s="1"/>
  <c r="D89" i="54"/>
  <c r="C89" i="54"/>
  <c r="B89" i="54"/>
  <c r="H88" i="54"/>
  <c r="H84" i="54" s="1"/>
  <c r="E88" i="54"/>
  <c r="D88" i="54"/>
  <c r="C88" i="54"/>
  <c r="B88" i="54"/>
  <c r="G87" i="54"/>
  <c r="E87" i="54"/>
  <c r="D87" i="54"/>
  <c r="C87" i="54"/>
  <c r="B87" i="54"/>
  <c r="G86" i="54"/>
  <c r="E86" i="54"/>
  <c r="D86" i="54"/>
  <c r="C86" i="54"/>
  <c r="B86" i="54"/>
  <c r="G85" i="54"/>
  <c r="E85" i="54"/>
  <c r="D85" i="54"/>
  <c r="C85" i="54"/>
  <c r="B85" i="54"/>
  <c r="C84" i="54"/>
  <c r="B84" i="54"/>
  <c r="G83" i="54"/>
  <c r="E83" i="54"/>
  <c r="D83" i="54"/>
  <c r="C83" i="54"/>
  <c r="B83" i="54"/>
  <c r="G82" i="54"/>
  <c r="E82" i="54"/>
  <c r="D82" i="54"/>
  <c r="C82" i="54"/>
  <c r="B82" i="54"/>
  <c r="H81" i="54"/>
  <c r="H77" i="54" s="1"/>
  <c r="E81" i="54"/>
  <c r="F81" i="54" s="1"/>
  <c r="D81" i="54"/>
  <c r="C81" i="54"/>
  <c r="B81" i="54"/>
  <c r="G80" i="54"/>
  <c r="E80" i="54"/>
  <c r="D80" i="54"/>
  <c r="C80" i="54"/>
  <c r="B80" i="54"/>
  <c r="G79" i="54"/>
  <c r="E79" i="54"/>
  <c r="D79" i="54"/>
  <c r="C79" i="54"/>
  <c r="B79" i="54"/>
  <c r="G78" i="54"/>
  <c r="E78" i="54"/>
  <c r="D78" i="54"/>
  <c r="C78" i="54"/>
  <c r="B78" i="54"/>
  <c r="C77" i="54"/>
  <c r="B77" i="54"/>
  <c r="G76" i="54"/>
  <c r="E76" i="54"/>
  <c r="F76" i="54" s="1"/>
  <c r="D76" i="54"/>
  <c r="C76" i="54"/>
  <c r="B76" i="54"/>
  <c r="G75" i="54"/>
  <c r="E75" i="54"/>
  <c r="D75" i="54"/>
  <c r="C75" i="54"/>
  <c r="B75" i="54"/>
  <c r="H74" i="54"/>
  <c r="H70" i="54" s="1"/>
  <c r="E74" i="54"/>
  <c r="F74" i="54" s="1"/>
  <c r="D74" i="54"/>
  <c r="C74" i="54"/>
  <c r="B74" i="54"/>
  <c r="G73" i="54"/>
  <c r="E73" i="54"/>
  <c r="D73" i="54"/>
  <c r="C73" i="54"/>
  <c r="B73" i="54"/>
  <c r="G72" i="54"/>
  <c r="E72" i="54"/>
  <c r="D72" i="54"/>
  <c r="C72" i="54"/>
  <c r="B72" i="54"/>
  <c r="G71" i="54"/>
  <c r="E71" i="54"/>
  <c r="D71" i="54"/>
  <c r="C71" i="54"/>
  <c r="B71" i="54"/>
  <c r="C70" i="54"/>
  <c r="B70" i="54"/>
  <c r="G69" i="54"/>
  <c r="E69" i="54"/>
  <c r="F69" i="54" s="1"/>
  <c r="D69" i="54"/>
  <c r="C69" i="54"/>
  <c r="B69" i="54"/>
  <c r="G68" i="54"/>
  <c r="E68" i="54"/>
  <c r="D68" i="54"/>
  <c r="C68" i="54"/>
  <c r="B68" i="54"/>
  <c r="H67" i="54"/>
  <c r="H63" i="54" s="1"/>
  <c r="E67" i="54"/>
  <c r="F67" i="54" s="1"/>
  <c r="D67" i="54"/>
  <c r="C67" i="54"/>
  <c r="B67" i="54"/>
  <c r="G66" i="54"/>
  <c r="E66" i="54"/>
  <c r="D66" i="54"/>
  <c r="C66" i="54"/>
  <c r="B66" i="54"/>
  <c r="G65" i="54"/>
  <c r="E65" i="54"/>
  <c r="D65" i="54"/>
  <c r="C65" i="54"/>
  <c r="B65" i="54"/>
  <c r="G64" i="54"/>
  <c r="E64" i="54"/>
  <c r="D64" i="54"/>
  <c r="C64" i="54"/>
  <c r="B64" i="54"/>
  <c r="C63" i="54"/>
  <c r="B63" i="54"/>
  <c r="G62" i="54"/>
  <c r="E62" i="54"/>
  <c r="D62" i="54"/>
  <c r="C62" i="54"/>
  <c r="B62" i="54"/>
  <c r="G61" i="54"/>
  <c r="E61" i="54"/>
  <c r="D61" i="54"/>
  <c r="C61" i="54"/>
  <c r="B61" i="54"/>
  <c r="H60" i="54"/>
  <c r="H56" i="54" s="1"/>
  <c r="E60" i="54"/>
  <c r="D60" i="54"/>
  <c r="C60" i="54"/>
  <c r="B60" i="54"/>
  <c r="G59" i="54"/>
  <c r="E59" i="54"/>
  <c r="D59" i="54"/>
  <c r="C59" i="54"/>
  <c r="B59" i="54"/>
  <c r="G58" i="54"/>
  <c r="E58" i="54"/>
  <c r="D58" i="54"/>
  <c r="C58" i="54"/>
  <c r="B58" i="54"/>
  <c r="G57" i="54"/>
  <c r="E57" i="54"/>
  <c r="D57" i="54"/>
  <c r="C57" i="54"/>
  <c r="B57" i="54"/>
  <c r="C56" i="54"/>
  <c r="B56" i="54"/>
  <c r="G55" i="54"/>
  <c r="E55" i="54"/>
  <c r="D55" i="54"/>
  <c r="C55" i="54"/>
  <c r="B55" i="54"/>
  <c r="G54" i="54"/>
  <c r="E54" i="54"/>
  <c r="F54" i="54" s="1"/>
  <c r="D54" i="54"/>
  <c r="C54" i="54"/>
  <c r="B54" i="54"/>
  <c r="H53" i="54"/>
  <c r="H49" i="54" s="1"/>
  <c r="E53" i="54"/>
  <c r="F53" i="54" s="1"/>
  <c r="D53" i="54"/>
  <c r="C53" i="54"/>
  <c r="B53" i="54"/>
  <c r="G52" i="54"/>
  <c r="E52" i="54"/>
  <c r="D52" i="54"/>
  <c r="C52" i="54"/>
  <c r="B52" i="54"/>
  <c r="G51" i="54"/>
  <c r="E51" i="54"/>
  <c r="D51" i="54"/>
  <c r="C51" i="54"/>
  <c r="B51" i="54"/>
  <c r="G50" i="54"/>
  <c r="E50" i="54"/>
  <c r="D50" i="54"/>
  <c r="C50" i="54"/>
  <c r="B50" i="54"/>
  <c r="C49" i="54"/>
  <c r="B49" i="54"/>
  <c r="G48" i="54"/>
  <c r="E48" i="54"/>
  <c r="D48" i="54"/>
  <c r="C48" i="54"/>
  <c r="B48" i="54"/>
  <c r="G47" i="54"/>
  <c r="E47" i="54"/>
  <c r="D47" i="54"/>
  <c r="C47" i="54"/>
  <c r="B47" i="54"/>
  <c r="H46" i="54"/>
  <c r="H42" i="54" s="1"/>
  <c r="F20" i="67" s="1"/>
  <c r="E46" i="54"/>
  <c r="F46" i="54" s="1"/>
  <c r="D46" i="54"/>
  <c r="C46" i="54"/>
  <c r="B46" i="54"/>
  <c r="G45" i="54"/>
  <c r="E45" i="54"/>
  <c r="D45" i="54"/>
  <c r="C45" i="54"/>
  <c r="B45" i="54"/>
  <c r="G44" i="54"/>
  <c r="E44" i="54"/>
  <c r="D44" i="54"/>
  <c r="C44" i="54"/>
  <c r="B44" i="54"/>
  <c r="G43" i="54"/>
  <c r="E43" i="54"/>
  <c r="D43" i="54"/>
  <c r="C43" i="54"/>
  <c r="B43" i="54"/>
  <c r="C42" i="54"/>
  <c r="B42" i="54"/>
  <c r="G41" i="54"/>
  <c r="E41" i="54"/>
  <c r="F41" i="54" s="1"/>
  <c r="D41" i="54"/>
  <c r="C41" i="54"/>
  <c r="B41" i="54"/>
  <c r="G40" i="54"/>
  <c r="E40" i="54"/>
  <c r="D40" i="54"/>
  <c r="C40" i="54"/>
  <c r="B40" i="54"/>
  <c r="H39" i="54"/>
  <c r="H35" i="54" s="1"/>
  <c r="E39" i="54"/>
  <c r="F39" i="54" s="1"/>
  <c r="D39" i="54"/>
  <c r="C39" i="54"/>
  <c r="B39" i="54"/>
  <c r="G38" i="54"/>
  <c r="E38" i="54"/>
  <c r="D38" i="54"/>
  <c r="C38" i="54"/>
  <c r="B38" i="54"/>
  <c r="G37" i="54"/>
  <c r="E37" i="54"/>
  <c r="F37" i="54" s="1"/>
  <c r="D37" i="54"/>
  <c r="C37" i="54"/>
  <c r="B37" i="54"/>
  <c r="G36" i="54"/>
  <c r="E36" i="54"/>
  <c r="F36" i="54" s="1"/>
  <c r="D36" i="54"/>
  <c r="C36" i="54"/>
  <c r="B36" i="54"/>
  <c r="C35" i="54"/>
  <c r="B35" i="54"/>
  <c r="G34" i="54"/>
  <c r="E34" i="54"/>
  <c r="D34" i="54"/>
  <c r="C34" i="54"/>
  <c r="B34" i="54"/>
  <c r="G33" i="54"/>
  <c r="E33" i="54"/>
  <c r="D33" i="54"/>
  <c r="C33" i="54"/>
  <c r="B33" i="54"/>
  <c r="H32" i="54"/>
  <c r="H28" i="54" s="1"/>
  <c r="E32" i="54"/>
  <c r="D32" i="54"/>
  <c r="C32" i="54"/>
  <c r="B32" i="54"/>
  <c r="G31" i="54"/>
  <c r="E31" i="54"/>
  <c r="D31" i="54"/>
  <c r="C31" i="54"/>
  <c r="B31" i="54"/>
  <c r="G30" i="54"/>
  <c r="E30" i="54"/>
  <c r="D30" i="54"/>
  <c r="C30" i="54"/>
  <c r="B30" i="54"/>
  <c r="G29" i="54"/>
  <c r="E29" i="54"/>
  <c r="D29" i="54"/>
  <c r="C29" i="54"/>
  <c r="B29" i="54"/>
  <c r="C28" i="54"/>
  <c r="B28" i="54"/>
  <c r="G27" i="54"/>
  <c r="E27" i="54"/>
  <c r="F27" i="54" s="1"/>
  <c r="D27" i="54"/>
  <c r="C27" i="54"/>
  <c r="B27" i="54"/>
  <c r="G26" i="54"/>
  <c r="E26" i="54"/>
  <c r="F26" i="54" s="1"/>
  <c r="D26" i="54"/>
  <c r="C26" i="54"/>
  <c r="B26" i="54"/>
  <c r="H25" i="54"/>
  <c r="H21" i="54" s="1"/>
  <c r="E25" i="54"/>
  <c r="D25" i="54"/>
  <c r="C25" i="54"/>
  <c r="B25" i="54"/>
  <c r="G24" i="54"/>
  <c r="E24" i="54"/>
  <c r="D24" i="54"/>
  <c r="C24" i="54"/>
  <c r="B24" i="54"/>
  <c r="G23" i="54"/>
  <c r="E23" i="54"/>
  <c r="D23" i="54"/>
  <c r="C23" i="54"/>
  <c r="B23" i="54"/>
  <c r="G22" i="54"/>
  <c r="E22" i="54"/>
  <c r="D22" i="54"/>
  <c r="C22" i="54"/>
  <c r="B22" i="54"/>
  <c r="C21" i="54"/>
  <c r="B21" i="54"/>
  <c r="G20" i="54"/>
  <c r="E20" i="54"/>
  <c r="D20" i="54"/>
  <c r="C20" i="54"/>
  <c r="B20" i="54"/>
  <c r="G19" i="54"/>
  <c r="E19" i="54"/>
  <c r="D19" i="54"/>
  <c r="C19" i="54"/>
  <c r="B19" i="54"/>
  <c r="H18" i="54"/>
  <c r="H14" i="54" s="1"/>
  <c r="E18" i="54"/>
  <c r="D18" i="54"/>
  <c r="C18" i="54"/>
  <c r="B18" i="54"/>
  <c r="G17" i="54"/>
  <c r="E17" i="54"/>
  <c r="D17" i="54"/>
  <c r="C17" i="54"/>
  <c r="B17" i="54"/>
  <c r="G16" i="54"/>
  <c r="E16" i="54"/>
  <c r="D16" i="54"/>
  <c r="C16" i="54"/>
  <c r="B16" i="54"/>
  <c r="G15" i="54"/>
  <c r="E15" i="54"/>
  <c r="D15" i="54"/>
  <c r="C15" i="54"/>
  <c r="B15" i="54"/>
  <c r="C14" i="54"/>
  <c r="B14" i="54"/>
  <c r="G13" i="54"/>
  <c r="E13" i="54"/>
  <c r="D13" i="54"/>
  <c r="C13" i="54"/>
  <c r="B13" i="54"/>
  <c r="G12" i="54"/>
  <c r="E12" i="54"/>
  <c r="D12" i="54"/>
  <c r="C12" i="54"/>
  <c r="B12" i="54"/>
  <c r="H11" i="54"/>
  <c r="H7" i="54" s="1"/>
  <c r="E11" i="54"/>
  <c r="D11" i="54"/>
  <c r="C11" i="54"/>
  <c r="B11" i="54"/>
  <c r="G10" i="54"/>
  <c r="E10" i="54"/>
  <c r="D10" i="54"/>
  <c r="C10" i="54"/>
  <c r="B10" i="54"/>
  <c r="G9" i="54"/>
  <c r="E9" i="54"/>
  <c r="D9" i="54"/>
  <c r="C9" i="54"/>
  <c r="B9" i="54"/>
  <c r="G8" i="54"/>
  <c r="E8" i="54"/>
  <c r="D8" i="54"/>
  <c r="C8" i="54"/>
  <c r="B8" i="54"/>
  <c r="C7" i="54"/>
  <c r="B7" i="54"/>
  <c r="G237" i="53"/>
  <c r="E237" i="53"/>
  <c r="F237" i="53" s="1"/>
  <c r="D237" i="53"/>
  <c r="C237" i="53"/>
  <c r="B237" i="53"/>
  <c r="G236" i="53"/>
  <c r="E236" i="53"/>
  <c r="F236" i="53" s="1"/>
  <c r="D236" i="53"/>
  <c r="C236" i="53"/>
  <c r="B236" i="53"/>
  <c r="H235" i="53"/>
  <c r="H231" i="53" s="1"/>
  <c r="E235" i="53"/>
  <c r="D235" i="53"/>
  <c r="C235" i="53"/>
  <c r="B235" i="53"/>
  <c r="G234" i="53"/>
  <c r="E234" i="53"/>
  <c r="D234" i="53"/>
  <c r="C234" i="53"/>
  <c r="B234" i="53"/>
  <c r="G233" i="53"/>
  <c r="E233" i="53"/>
  <c r="D233" i="53"/>
  <c r="C233" i="53"/>
  <c r="B233" i="53"/>
  <c r="G232" i="53"/>
  <c r="E232" i="53"/>
  <c r="D232" i="53"/>
  <c r="C232" i="53"/>
  <c r="B232" i="53"/>
  <c r="C231" i="53"/>
  <c r="B231" i="53"/>
  <c r="G230" i="53"/>
  <c r="E230" i="53"/>
  <c r="F230" i="53" s="1"/>
  <c r="D230" i="53"/>
  <c r="C230" i="53"/>
  <c r="B230" i="53"/>
  <c r="G229" i="53"/>
  <c r="E229" i="53"/>
  <c r="F229" i="53" s="1"/>
  <c r="D229" i="53"/>
  <c r="C229" i="53"/>
  <c r="B229" i="53"/>
  <c r="H228" i="53"/>
  <c r="H224" i="53" s="1"/>
  <c r="E228" i="53"/>
  <c r="D228" i="53"/>
  <c r="C228" i="53"/>
  <c r="B228" i="53"/>
  <c r="G227" i="53"/>
  <c r="E227" i="53"/>
  <c r="D227" i="53"/>
  <c r="C227" i="53"/>
  <c r="B227" i="53"/>
  <c r="G226" i="53"/>
  <c r="E226" i="53"/>
  <c r="D226" i="53"/>
  <c r="C226" i="53"/>
  <c r="B226" i="53"/>
  <c r="G225" i="53"/>
  <c r="E225" i="53"/>
  <c r="D225" i="53"/>
  <c r="C225" i="53"/>
  <c r="B225" i="53"/>
  <c r="C224" i="53"/>
  <c r="B224" i="53"/>
  <c r="G223" i="53"/>
  <c r="E223" i="53"/>
  <c r="F223" i="53" s="1"/>
  <c r="D223" i="53"/>
  <c r="C223" i="53"/>
  <c r="B223" i="53"/>
  <c r="G222" i="53"/>
  <c r="E222" i="53"/>
  <c r="F222" i="53" s="1"/>
  <c r="D222" i="53"/>
  <c r="C222" i="53"/>
  <c r="B222" i="53"/>
  <c r="H221" i="53"/>
  <c r="H217" i="53" s="1"/>
  <c r="E221" i="53"/>
  <c r="D221" i="53"/>
  <c r="C221" i="53"/>
  <c r="B221" i="53"/>
  <c r="G220" i="53"/>
  <c r="E220" i="53"/>
  <c r="D220" i="53"/>
  <c r="C220" i="53"/>
  <c r="B220" i="53"/>
  <c r="G219" i="53"/>
  <c r="E219" i="53"/>
  <c r="D219" i="53"/>
  <c r="C219" i="53"/>
  <c r="B219" i="53"/>
  <c r="G218" i="53"/>
  <c r="E218" i="53"/>
  <c r="D218" i="53"/>
  <c r="C218" i="53"/>
  <c r="B218" i="53"/>
  <c r="C217" i="53"/>
  <c r="B217" i="53"/>
  <c r="G216" i="53"/>
  <c r="E216" i="53"/>
  <c r="D216" i="53"/>
  <c r="C216" i="53"/>
  <c r="B216" i="53"/>
  <c r="G215" i="53"/>
  <c r="E215" i="53"/>
  <c r="F215" i="53" s="1"/>
  <c r="D215" i="53"/>
  <c r="C215" i="53"/>
  <c r="B215" i="53"/>
  <c r="H214" i="53"/>
  <c r="H210" i="53" s="1"/>
  <c r="E214" i="53"/>
  <c r="D214" i="53"/>
  <c r="C214" i="53"/>
  <c r="B214" i="53"/>
  <c r="G213" i="53"/>
  <c r="E213" i="53"/>
  <c r="D213" i="53"/>
  <c r="C213" i="53"/>
  <c r="B213" i="53"/>
  <c r="G212" i="53"/>
  <c r="E212" i="53"/>
  <c r="D212" i="53"/>
  <c r="C212" i="53"/>
  <c r="B212" i="53"/>
  <c r="G211" i="53"/>
  <c r="E211" i="53"/>
  <c r="D211" i="53"/>
  <c r="C211" i="53"/>
  <c r="B211" i="53"/>
  <c r="C210" i="53"/>
  <c r="B210" i="53"/>
  <c r="G209" i="53"/>
  <c r="E209" i="53"/>
  <c r="F209" i="53" s="1"/>
  <c r="D209" i="53"/>
  <c r="C209" i="53"/>
  <c r="B209" i="53"/>
  <c r="G208" i="53"/>
  <c r="E208" i="53"/>
  <c r="F208" i="53" s="1"/>
  <c r="D208" i="53"/>
  <c r="C208" i="53"/>
  <c r="B208" i="53"/>
  <c r="H207" i="53"/>
  <c r="H203" i="53" s="1"/>
  <c r="E207" i="53"/>
  <c r="D207" i="53"/>
  <c r="C207" i="53"/>
  <c r="B207" i="53"/>
  <c r="G206" i="53"/>
  <c r="E206" i="53"/>
  <c r="D206" i="53"/>
  <c r="C206" i="53"/>
  <c r="B206" i="53"/>
  <c r="G205" i="53"/>
  <c r="E205" i="53"/>
  <c r="D205" i="53"/>
  <c r="C205" i="53"/>
  <c r="B205" i="53"/>
  <c r="G204" i="53"/>
  <c r="E204" i="53"/>
  <c r="D204" i="53"/>
  <c r="C204" i="53"/>
  <c r="B204" i="53"/>
  <c r="C203" i="53"/>
  <c r="B203" i="53"/>
  <c r="G202" i="53"/>
  <c r="E202" i="53"/>
  <c r="F202" i="53" s="1"/>
  <c r="D202" i="53"/>
  <c r="C202" i="53"/>
  <c r="B202" i="53"/>
  <c r="G201" i="53"/>
  <c r="E201" i="53"/>
  <c r="F201" i="53" s="1"/>
  <c r="D201" i="53"/>
  <c r="C201" i="53"/>
  <c r="B201" i="53"/>
  <c r="H200" i="53"/>
  <c r="H196" i="53" s="1"/>
  <c r="G200" i="53"/>
  <c r="E200" i="53"/>
  <c r="D200" i="53"/>
  <c r="C200" i="53"/>
  <c r="B200" i="53"/>
  <c r="G199" i="53"/>
  <c r="E199" i="53"/>
  <c r="D199" i="53"/>
  <c r="C199" i="53"/>
  <c r="B199" i="53"/>
  <c r="G198" i="53"/>
  <c r="E198" i="53"/>
  <c r="D198" i="53"/>
  <c r="C198" i="53"/>
  <c r="B198" i="53"/>
  <c r="G197" i="53"/>
  <c r="E197" i="53"/>
  <c r="F197" i="53" s="1"/>
  <c r="D197" i="53"/>
  <c r="C197" i="53"/>
  <c r="B197" i="53"/>
  <c r="C196" i="53"/>
  <c r="B196" i="53"/>
  <c r="G195" i="53"/>
  <c r="E195" i="53"/>
  <c r="F195" i="53" s="1"/>
  <c r="D195" i="53"/>
  <c r="C195" i="53"/>
  <c r="B195" i="53"/>
  <c r="G194" i="53"/>
  <c r="E194" i="53"/>
  <c r="F194" i="53" s="1"/>
  <c r="D194" i="53"/>
  <c r="C194" i="53"/>
  <c r="B194" i="53"/>
  <c r="H193" i="53"/>
  <c r="H189" i="53" s="1"/>
  <c r="E193" i="53"/>
  <c r="D193" i="53"/>
  <c r="C193" i="53"/>
  <c r="B193" i="53"/>
  <c r="G192" i="53"/>
  <c r="E192" i="53"/>
  <c r="D192" i="53"/>
  <c r="C192" i="53"/>
  <c r="B192" i="53"/>
  <c r="G191" i="53"/>
  <c r="E191" i="53"/>
  <c r="D191" i="53"/>
  <c r="C191" i="53"/>
  <c r="B191" i="53"/>
  <c r="G190" i="53"/>
  <c r="E190" i="53"/>
  <c r="D190" i="53"/>
  <c r="C190" i="53"/>
  <c r="B190" i="53"/>
  <c r="C189" i="53"/>
  <c r="B189" i="53"/>
  <c r="G188" i="53"/>
  <c r="E188" i="53"/>
  <c r="F188" i="53" s="1"/>
  <c r="D188" i="53"/>
  <c r="C188" i="53"/>
  <c r="B188" i="53"/>
  <c r="G187" i="53"/>
  <c r="E187" i="53"/>
  <c r="D187" i="53"/>
  <c r="C187" i="53"/>
  <c r="B187" i="53"/>
  <c r="H186" i="53"/>
  <c r="H182" i="53" s="1"/>
  <c r="G186" i="53"/>
  <c r="E186" i="53"/>
  <c r="D186" i="53"/>
  <c r="C186" i="53"/>
  <c r="B186" i="53"/>
  <c r="G185" i="53"/>
  <c r="E185" i="53"/>
  <c r="D185" i="53"/>
  <c r="C185" i="53"/>
  <c r="B185" i="53"/>
  <c r="G184" i="53"/>
  <c r="E184" i="53"/>
  <c r="D184" i="53"/>
  <c r="C184" i="53"/>
  <c r="B184" i="53"/>
  <c r="G183" i="53"/>
  <c r="E183" i="53"/>
  <c r="D183" i="53"/>
  <c r="C183" i="53"/>
  <c r="B183" i="53"/>
  <c r="C182" i="53"/>
  <c r="B182" i="53"/>
  <c r="G181" i="53"/>
  <c r="E181" i="53"/>
  <c r="F181" i="53" s="1"/>
  <c r="D181" i="53"/>
  <c r="C181" i="53"/>
  <c r="B181" i="53"/>
  <c r="G180" i="53"/>
  <c r="E180" i="53"/>
  <c r="F180" i="53" s="1"/>
  <c r="D180" i="53"/>
  <c r="C180" i="53"/>
  <c r="B180" i="53"/>
  <c r="H179" i="53"/>
  <c r="H175" i="53" s="1"/>
  <c r="E179" i="53"/>
  <c r="D179" i="53"/>
  <c r="C179" i="53"/>
  <c r="B179" i="53"/>
  <c r="G178" i="53"/>
  <c r="E178" i="53"/>
  <c r="D178" i="53"/>
  <c r="C178" i="53"/>
  <c r="B178" i="53"/>
  <c r="G177" i="53"/>
  <c r="E177" i="53"/>
  <c r="D177" i="53"/>
  <c r="C177" i="53"/>
  <c r="B177" i="53"/>
  <c r="G176" i="53"/>
  <c r="E176" i="53"/>
  <c r="D176" i="53"/>
  <c r="C176" i="53"/>
  <c r="B176" i="53"/>
  <c r="C175" i="53"/>
  <c r="B175" i="53"/>
  <c r="G174" i="53"/>
  <c r="E174" i="53"/>
  <c r="F174" i="53" s="1"/>
  <c r="D174" i="53"/>
  <c r="C174" i="53"/>
  <c r="B174" i="53"/>
  <c r="G173" i="53"/>
  <c r="E173" i="53"/>
  <c r="F173" i="53" s="1"/>
  <c r="D173" i="53"/>
  <c r="C173" i="53"/>
  <c r="B173" i="53"/>
  <c r="H172" i="53"/>
  <c r="H168" i="53" s="1"/>
  <c r="E172" i="53"/>
  <c r="D172" i="53"/>
  <c r="C172" i="53"/>
  <c r="B172" i="53"/>
  <c r="G171" i="53"/>
  <c r="E171" i="53"/>
  <c r="D171" i="53"/>
  <c r="C171" i="53"/>
  <c r="B171" i="53"/>
  <c r="G170" i="53"/>
  <c r="E170" i="53"/>
  <c r="D170" i="53"/>
  <c r="C170" i="53"/>
  <c r="B170" i="53"/>
  <c r="G169" i="53"/>
  <c r="E169" i="53"/>
  <c r="D169" i="53"/>
  <c r="C169" i="53"/>
  <c r="B169" i="53"/>
  <c r="C168" i="53"/>
  <c r="B168" i="53"/>
  <c r="G167" i="53"/>
  <c r="E167" i="53"/>
  <c r="F167" i="53" s="1"/>
  <c r="D167" i="53"/>
  <c r="C167" i="53"/>
  <c r="B167" i="53"/>
  <c r="G166" i="53"/>
  <c r="E166" i="53"/>
  <c r="D166" i="53"/>
  <c r="C166" i="53"/>
  <c r="B166" i="53"/>
  <c r="H165" i="53"/>
  <c r="H161" i="53" s="1"/>
  <c r="E165" i="53"/>
  <c r="F165" i="53" s="1"/>
  <c r="D165" i="53"/>
  <c r="C165" i="53"/>
  <c r="B165" i="53"/>
  <c r="G164" i="53"/>
  <c r="E164" i="53"/>
  <c r="D164" i="53"/>
  <c r="C164" i="53"/>
  <c r="B164" i="53"/>
  <c r="G163" i="53"/>
  <c r="E163" i="53"/>
  <c r="D163" i="53"/>
  <c r="C163" i="53"/>
  <c r="B163" i="53"/>
  <c r="G162" i="53"/>
  <c r="E162" i="53"/>
  <c r="D162" i="53"/>
  <c r="C162" i="53"/>
  <c r="B162" i="53"/>
  <c r="C161" i="53"/>
  <c r="B161" i="53"/>
  <c r="G160" i="53"/>
  <c r="E160" i="53"/>
  <c r="F160" i="53" s="1"/>
  <c r="D160" i="53"/>
  <c r="C160" i="53"/>
  <c r="B160" i="53"/>
  <c r="G159" i="53"/>
  <c r="E159" i="53"/>
  <c r="F159" i="53" s="1"/>
  <c r="D159" i="53"/>
  <c r="C159" i="53"/>
  <c r="B159" i="53"/>
  <c r="H158" i="53"/>
  <c r="H154" i="53" s="1"/>
  <c r="E158" i="53"/>
  <c r="D158" i="53"/>
  <c r="C158" i="53"/>
  <c r="B158" i="53"/>
  <c r="G157" i="53"/>
  <c r="E157" i="53"/>
  <c r="D157" i="53"/>
  <c r="C157" i="53"/>
  <c r="B157" i="53"/>
  <c r="G156" i="53"/>
  <c r="E156" i="53"/>
  <c r="D156" i="53"/>
  <c r="C156" i="53"/>
  <c r="B156" i="53"/>
  <c r="G155" i="53"/>
  <c r="E155" i="53"/>
  <c r="D155" i="53"/>
  <c r="C155" i="53"/>
  <c r="B155" i="53"/>
  <c r="C154" i="53"/>
  <c r="B154" i="53"/>
  <c r="G153" i="53"/>
  <c r="E153" i="53"/>
  <c r="F153" i="53" s="1"/>
  <c r="D153" i="53"/>
  <c r="C153" i="53"/>
  <c r="B153" i="53"/>
  <c r="G152" i="53"/>
  <c r="E152" i="53"/>
  <c r="F152" i="53" s="1"/>
  <c r="D152" i="53"/>
  <c r="C152" i="53"/>
  <c r="B152" i="53"/>
  <c r="H151" i="53"/>
  <c r="H147" i="53" s="1"/>
  <c r="E151" i="53"/>
  <c r="D151" i="53"/>
  <c r="C151" i="53"/>
  <c r="B151" i="53"/>
  <c r="G150" i="53"/>
  <c r="E150" i="53"/>
  <c r="D150" i="53"/>
  <c r="C150" i="53"/>
  <c r="B150" i="53"/>
  <c r="G149" i="53"/>
  <c r="E149" i="53"/>
  <c r="D149" i="53"/>
  <c r="C149" i="53"/>
  <c r="B149" i="53"/>
  <c r="G148" i="53"/>
  <c r="E148" i="53"/>
  <c r="D148" i="53"/>
  <c r="C148" i="53"/>
  <c r="B148" i="53"/>
  <c r="C147" i="53"/>
  <c r="B147" i="53"/>
  <c r="G146" i="53"/>
  <c r="E146" i="53"/>
  <c r="F146" i="53" s="1"/>
  <c r="D146" i="53"/>
  <c r="C146" i="53"/>
  <c r="B146" i="53"/>
  <c r="G145" i="53"/>
  <c r="E145" i="53"/>
  <c r="D145" i="53"/>
  <c r="C145" i="53"/>
  <c r="B145" i="53"/>
  <c r="H144" i="53"/>
  <c r="H140" i="53" s="1"/>
  <c r="E144" i="53"/>
  <c r="D144" i="53"/>
  <c r="C144" i="53"/>
  <c r="B144" i="53"/>
  <c r="G143" i="53"/>
  <c r="E143" i="53"/>
  <c r="D143" i="53"/>
  <c r="C143" i="53"/>
  <c r="B143" i="53"/>
  <c r="G142" i="53"/>
  <c r="E142" i="53"/>
  <c r="D142" i="53"/>
  <c r="C142" i="53"/>
  <c r="B142" i="53"/>
  <c r="G141" i="53"/>
  <c r="E141" i="53"/>
  <c r="D141" i="53"/>
  <c r="C141" i="53"/>
  <c r="B141" i="53"/>
  <c r="C140" i="53"/>
  <c r="B140" i="53"/>
  <c r="G139" i="53"/>
  <c r="E139" i="53"/>
  <c r="F139" i="53" s="1"/>
  <c r="D139" i="53"/>
  <c r="C139" i="53"/>
  <c r="B139" i="53"/>
  <c r="G138" i="53"/>
  <c r="E138" i="53"/>
  <c r="D138" i="53"/>
  <c r="C138" i="53"/>
  <c r="B138" i="53"/>
  <c r="H137" i="53"/>
  <c r="H133" i="53" s="1"/>
  <c r="E137" i="53"/>
  <c r="F137" i="53" s="1"/>
  <c r="D137" i="53"/>
  <c r="C137" i="53"/>
  <c r="B137" i="53"/>
  <c r="G136" i="53"/>
  <c r="E136" i="53"/>
  <c r="D136" i="53"/>
  <c r="C136" i="53"/>
  <c r="B136" i="53"/>
  <c r="G135" i="53"/>
  <c r="E135" i="53"/>
  <c r="D135" i="53"/>
  <c r="C135" i="53"/>
  <c r="B135" i="53"/>
  <c r="G134" i="53"/>
  <c r="E134" i="53"/>
  <c r="D134" i="53"/>
  <c r="C134" i="53"/>
  <c r="B134" i="53"/>
  <c r="C133" i="53"/>
  <c r="B133" i="53"/>
  <c r="G132" i="53"/>
  <c r="E132" i="53"/>
  <c r="F132" i="53" s="1"/>
  <c r="D132" i="53"/>
  <c r="C132" i="53"/>
  <c r="B132" i="53"/>
  <c r="G131" i="53"/>
  <c r="E131" i="53"/>
  <c r="F131" i="53" s="1"/>
  <c r="D131" i="53"/>
  <c r="C131" i="53"/>
  <c r="B131" i="53"/>
  <c r="H130" i="53"/>
  <c r="H126" i="53" s="1"/>
  <c r="E130" i="53"/>
  <c r="D130" i="53"/>
  <c r="C130" i="53"/>
  <c r="B130" i="53"/>
  <c r="G129" i="53"/>
  <c r="E129" i="53"/>
  <c r="D129" i="53"/>
  <c r="C129" i="53"/>
  <c r="B129" i="53"/>
  <c r="G128" i="53"/>
  <c r="E128" i="53"/>
  <c r="D128" i="53"/>
  <c r="C128" i="53"/>
  <c r="B128" i="53"/>
  <c r="G127" i="53"/>
  <c r="E127" i="53"/>
  <c r="D127" i="53"/>
  <c r="C127" i="53"/>
  <c r="B127" i="53"/>
  <c r="C126" i="53"/>
  <c r="B126" i="53"/>
  <c r="G125" i="53"/>
  <c r="E125" i="53"/>
  <c r="F125" i="53" s="1"/>
  <c r="D125" i="53"/>
  <c r="C125" i="53"/>
  <c r="B125" i="53"/>
  <c r="G124" i="53"/>
  <c r="E124" i="53"/>
  <c r="F124" i="53" s="1"/>
  <c r="D124" i="53"/>
  <c r="C124" i="53"/>
  <c r="B124" i="53"/>
  <c r="H123" i="53"/>
  <c r="H119" i="53" s="1"/>
  <c r="E123" i="53"/>
  <c r="F123" i="53" s="1"/>
  <c r="D123" i="53"/>
  <c r="C123" i="53"/>
  <c r="B123" i="53"/>
  <c r="G122" i="53"/>
  <c r="E122" i="53"/>
  <c r="D122" i="53"/>
  <c r="C122" i="53"/>
  <c r="B122" i="53"/>
  <c r="G121" i="53"/>
  <c r="E121" i="53"/>
  <c r="D121" i="53"/>
  <c r="C121" i="53"/>
  <c r="B121" i="53"/>
  <c r="G120" i="53"/>
  <c r="E120" i="53"/>
  <c r="D120" i="53"/>
  <c r="C120" i="53"/>
  <c r="B120" i="53"/>
  <c r="C119" i="53"/>
  <c r="B119" i="53"/>
  <c r="G118" i="53"/>
  <c r="E118" i="53"/>
  <c r="F118" i="53" s="1"/>
  <c r="D118" i="53"/>
  <c r="C118" i="53"/>
  <c r="B118" i="53"/>
  <c r="G117" i="53"/>
  <c r="E117" i="53"/>
  <c r="F117" i="53" s="1"/>
  <c r="D117" i="53"/>
  <c r="C117" i="53"/>
  <c r="B117" i="53"/>
  <c r="H116" i="53"/>
  <c r="H112" i="53" s="1"/>
  <c r="E116" i="53"/>
  <c r="F116" i="53" s="1"/>
  <c r="D116" i="53"/>
  <c r="C116" i="53"/>
  <c r="B116" i="53"/>
  <c r="G115" i="53"/>
  <c r="E115" i="53"/>
  <c r="D115" i="53"/>
  <c r="C115" i="53"/>
  <c r="B115" i="53"/>
  <c r="G114" i="53"/>
  <c r="E114" i="53"/>
  <c r="D114" i="53"/>
  <c r="C114" i="53"/>
  <c r="B114" i="53"/>
  <c r="G113" i="53"/>
  <c r="E113" i="53"/>
  <c r="D113" i="53"/>
  <c r="C113" i="53"/>
  <c r="B113" i="53"/>
  <c r="C112" i="53"/>
  <c r="B112" i="53"/>
  <c r="G111" i="53"/>
  <c r="E111" i="53"/>
  <c r="F111" i="53" s="1"/>
  <c r="D111" i="53"/>
  <c r="C111" i="53"/>
  <c r="B111" i="53"/>
  <c r="G110" i="53"/>
  <c r="E110" i="53"/>
  <c r="F110" i="53" s="1"/>
  <c r="D110" i="53"/>
  <c r="C110" i="53"/>
  <c r="B110" i="53"/>
  <c r="H109" i="53"/>
  <c r="H105" i="53" s="1"/>
  <c r="G109" i="53"/>
  <c r="E109" i="53"/>
  <c r="D109" i="53"/>
  <c r="C109" i="53"/>
  <c r="B109" i="53"/>
  <c r="G108" i="53"/>
  <c r="E108" i="53"/>
  <c r="D108" i="53"/>
  <c r="C108" i="53"/>
  <c r="B108" i="53"/>
  <c r="G107" i="53"/>
  <c r="E107" i="53"/>
  <c r="D107" i="53"/>
  <c r="C107" i="53"/>
  <c r="B107" i="53"/>
  <c r="G106" i="53"/>
  <c r="E106" i="53"/>
  <c r="D106" i="53"/>
  <c r="C106" i="53"/>
  <c r="B106" i="53"/>
  <c r="C105" i="53"/>
  <c r="B105" i="53"/>
  <c r="G104" i="53"/>
  <c r="E104" i="53"/>
  <c r="F104" i="53" s="1"/>
  <c r="D104" i="53"/>
  <c r="C104" i="53"/>
  <c r="B104" i="53"/>
  <c r="G103" i="53"/>
  <c r="E103" i="53"/>
  <c r="F103" i="53" s="1"/>
  <c r="D103" i="53"/>
  <c r="C103" i="53"/>
  <c r="B103" i="53"/>
  <c r="H102" i="53"/>
  <c r="H98" i="53" s="1"/>
  <c r="E102" i="53"/>
  <c r="D102" i="53"/>
  <c r="C102" i="53"/>
  <c r="B102" i="53"/>
  <c r="G101" i="53"/>
  <c r="E101" i="53"/>
  <c r="D101" i="53"/>
  <c r="C101" i="53"/>
  <c r="B101" i="53"/>
  <c r="G100" i="53"/>
  <c r="E100" i="53"/>
  <c r="D100" i="53"/>
  <c r="C100" i="53"/>
  <c r="B100" i="53"/>
  <c r="G99" i="53"/>
  <c r="E99" i="53"/>
  <c r="D99" i="53"/>
  <c r="C99" i="53"/>
  <c r="B99" i="53"/>
  <c r="C98" i="53"/>
  <c r="B98" i="53"/>
  <c r="G97" i="53"/>
  <c r="E97" i="53"/>
  <c r="F97" i="53" s="1"/>
  <c r="D97" i="53"/>
  <c r="C97" i="53"/>
  <c r="B97" i="53"/>
  <c r="G96" i="53"/>
  <c r="E96" i="53"/>
  <c r="D96" i="53"/>
  <c r="C96" i="53"/>
  <c r="B96" i="53"/>
  <c r="H95" i="53"/>
  <c r="H91" i="53" s="1"/>
  <c r="E95" i="53"/>
  <c r="D95" i="53"/>
  <c r="C95" i="53"/>
  <c r="B95" i="53"/>
  <c r="G94" i="53"/>
  <c r="E94" i="53"/>
  <c r="D94" i="53"/>
  <c r="C94" i="53"/>
  <c r="B94" i="53"/>
  <c r="G93" i="53"/>
  <c r="E93" i="53"/>
  <c r="D93" i="53"/>
  <c r="C93" i="53"/>
  <c r="B93" i="53"/>
  <c r="G92" i="53"/>
  <c r="E92" i="53"/>
  <c r="D92" i="53"/>
  <c r="C92" i="53"/>
  <c r="B92" i="53"/>
  <c r="C91" i="53"/>
  <c r="B91" i="53"/>
  <c r="G90" i="53"/>
  <c r="E90" i="53"/>
  <c r="D90" i="53"/>
  <c r="C90" i="53"/>
  <c r="B90" i="53"/>
  <c r="G89" i="53"/>
  <c r="E89" i="53"/>
  <c r="D89" i="53"/>
  <c r="C89" i="53"/>
  <c r="B89" i="53"/>
  <c r="H88" i="53"/>
  <c r="H84" i="53" s="1"/>
  <c r="E88" i="53"/>
  <c r="D88" i="53"/>
  <c r="C88" i="53"/>
  <c r="B88" i="53"/>
  <c r="G87" i="53"/>
  <c r="E87" i="53"/>
  <c r="D87" i="53"/>
  <c r="C87" i="53"/>
  <c r="B87" i="53"/>
  <c r="G86" i="53"/>
  <c r="E86" i="53"/>
  <c r="D86" i="53"/>
  <c r="C86" i="53"/>
  <c r="B86" i="53"/>
  <c r="G85" i="53"/>
  <c r="E85" i="53"/>
  <c r="D85" i="53"/>
  <c r="C85" i="53"/>
  <c r="B85" i="53"/>
  <c r="C84" i="53"/>
  <c r="B84" i="53"/>
  <c r="G83" i="53"/>
  <c r="E83" i="53"/>
  <c r="D83" i="53"/>
  <c r="C83" i="53"/>
  <c r="B83" i="53"/>
  <c r="G82" i="53"/>
  <c r="E82" i="53"/>
  <c r="D82" i="53"/>
  <c r="C82" i="53"/>
  <c r="B82" i="53"/>
  <c r="H81" i="53"/>
  <c r="H77" i="53" s="1"/>
  <c r="E81" i="53"/>
  <c r="D81" i="53"/>
  <c r="C81" i="53"/>
  <c r="B81" i="53"/>
  <c r="G80" i="53"/>
  <c r="E80" i="53"/>
  <c r="D80" i="53"/>
  <c r="C80" i="53"/>
  <c r="B80" i="53"/>
  <c r="G79" i="53"/>
  <c r="E79" i="53"/>
  <c r="D79" i="53"/>
  <c r="C79" i="53"/>
  <c r="B79" i="53"/>
  <c r="G78" i="53"/>
  <c r="E78" i="53"/>
  <c r="D78" i="53"/>
  <c r="C78" i="53"/>
  <c r="B78" i="53"/>
  <c r="C77" i="53"/>
  <c r="B77" i="53"/>
  <c r="G76" i="53"/>
  <c r="E76" i="53"/>
  <c r="F76" i="53" s="1"/>
  <c r="D76" i="53"/>
  <c r="C76" i="53"/>
  <c r="B76" i="53"/>
  <c r="G75" i="53"/>
  <c r="E75" i="53"/>
  <c r="D75" i="53"/>
  <c r="C75" i="53"/>
  <c r="B75" i="53"/>
  <c r="H74" i="53"/>
  <c r="H70" i="53" s="1"/>
  <c r="E74" i="53"/>
  <c r="F74" i="53" s="1"/>
  <c r="D74" i="53"/>
  <c r="C74" i="53"/>
  <c r="B74" i="53"/>
  <c r="G73" i="53"/>
  <c r="E73" i="53"/>
  <c r="D73" i="53"/>
  <c r="C73" i="53"/>
  <c r="B73" i="53"/>
  <c r="G72" i="53"/>
  <c r="E72" i="53"/>
  <c r="D72" i="53"/>
  <c r="C72" i="53"/>
  <c r="B72" i="53"/>
  <c r="G71" i="53"/>
  <c r="E71" i="53"/>
  <c r="D71" i="53"/>
  <c r="C71" i="53"/>
  <c r="B71" i="53"/>
  <c r="C70" i="53"/>
  <c r="B70" i="53"/>
  <c r="G69" i="53"/>
  <c r="E69" i="53"/>
  <c r="F69" i="53" s="1"/>
  <c r="D69" i="53"/>
  <c r="C69" i="53"/>
  <c r="B69" i="53"/>
  <c r="G68" i="53"/>
  <c r="E68" i="53"/>
  <c r="D68" i="53"/>
  <c r="C68" i="53"/>
  <c r="B68" i="53"/>
  <c r="H67" i="53"/>
  <c r="H63" i="53" s="1"/>
  <c r="E67" i="53"/>
  <c r="D67" i="53"/>
  <c r="C67" i="53"/>
  <c r="B67" i="53"/>
  <c r="G66" i="53"/>
  <c r="E66" i="53"/>
  <c r="D66" i="53"/>
  <c r="C66" i="53"/>
  <c r="B66" i="53"/>
  <c r="G65" i="53"/>
  <c r="E65" i="53"/>
  <c r="D65" i="53"/>
  <c r="C65" i="53"/>
  <c r="B65" i="53"/>
  <c r="G64" i="53"/>
  <c r="E64" i="53"/>
  <c r="D64" i="53"/>
  <c r="C64" i="53"/>
  <c r="B64" i="53"/>
  <c r="C63" i="53"/>
  <c r="B63" i="53"/>
  <c r="G62" i="53"/>
  <c r="E62" i="53"/>
  <c r="F62" i="53" s="1"/>
  <c r="D62" i="53"/>
  <c r="C62" i="53"/>
  <c r="B62" i="53"/>
  <c r="G61" i="53"/>
  <c r="E61" i="53"/>
  <c r="D61" i="53"/>
  <c r="C61" i="53"/>
  <c r="B61" i="53"/>
  <c r="H60" i="53"/>
  <c r="H56" i="53" s="1"/>
  <c r="E60" i="53"/>
  <c r="D60" i="53"/>
  <c r="C60" i="53"/>
  <c r="B60" i="53"/>
  <c r="G59" i="53"/>
  <c r="E59" i="53"/>
  <c r="D59" i="53"/>
  <c r="C59" i="53"/>
  <c r="B59" i="53"/>
  <c r="G58" i="53"/>
  <c r="E58" i="53"/>
  <c r="D58" i="53"/>
  <c r="C58" i="53"/>
  <c r="B58" i="53"/>
  <c r="G57" i="53"/>
  <c r="E57" i="53"/>
  <c r="D57" i="53"/>
  <c r="C57" i="53"/>
  <c r="B57" i="53"/>
  <c r="C56" i="53"/>
  <c r="B56" i="53"/>
  <c r="G55" i="53"/>
  <c r="E55" i="53"/>
  <c r="D55" i="53"/>
  <c r="C55" i="53"/>
  <c r="B55" i="53"/>
  <c r="G54" i="53"/>
  <c r="E54" i="53"/>
  <c r="D54" i="53"/>
  <c r="C54" i="53"/>
  <c r="B54" i="53"/>
  <c r="H53" i="53"/>
  <c r="H49" i="53" s="1"/>
  <c r="E53" i="53"/>
  <c r="F53" i="53" s="1"/>
  <c r="D53" i="53"/>
  <c r="C53" i="53"/>
  <c r="B53" i="53"/>
  <c r="G52" i="53"/>
  <c r="E52" i="53"/>
  <c r="D52" i="53"/>
  <c r="C52" i="53"/>
  <c r="B52" i="53"/>
  <c r="G51" i="53"/>
  <c r="E51" i="53"/>
  <c r="D51" i="53"/>
  <c r="C51" i="53"/>
  <c r="B51" i="53"/>
  <c r="G50" i="53"/>
  <c r="E50" i="53"/>
  <c r="F50" i="53" s="1"/>
  <c r="D50" i="53"/>
  <c r="C50" i="53"/>
  <c r="B50" i="53"/>
  <c r="C49" i="53"/>
  <c r="B49" i="53"/>
  <c r="G48" i="53"/>
  <c r="E48" i="53"/>
  <c r="D48" i="53"/>
  <c r="C48" i="53"/>
  <c r="B48" i="53"/>
  <c r="G47" i="53"/>
  <c r="E47" i="53"/>
  <c r="F47" i="53" s="1"/>
  <c r="D47" i="53"/>
  <c r="C47" i="53"/>
  <c r="B47" i="53"/>
  <c r="H46" i="53"/>
  <c r="H42" i="53" s="1"/>
  <c r="E46" i="53"/>
  <c r="F46" i="53" s="1"/>
  <c r="D46" i="53"/>
  <c r="C46" i="53"/>
  <c r="B46" i="53"/>
  <c r="G45" i="53"/>
  <c r="E45" i="53"/>
  <c r="D45" i="53"/>
  <c r="C45" i="53"/>
  <c r="B45" i="53"/>
  <c r="G44" i="53"/>
  <c r="E44" i="53"/>
  <c r="D44" i="53"/>
  <c r="C44" i="53"/>
  <c r="B44" i="53"/>
  <c r="G43" i="53"/>
  <c r="E43" i="53"/>
  <c r="F43" i="53" s="1"/>
  <c r="D43" i="53"/>
  <c r="C43" i="53"/>
  <c r="B43" i="53"/>
  <c r="C42" i="53"/>
  <c r="B42" i="53"/>
  <c r="G41" i="53"/>
  <c r="E41" i="53"/>
  <c r="F41" i="53" s="1"/>
  <c r="D41" i="53"/>
  <c r="C41" i="53"/>
  <c r="B41" i="53"/>
  <c r="G40" i="53"/>
  <c r="E40" i="53"/>
  <c r="F40" i="53" s="1"/>
  <c r="D40" i="53"/>
  <c r="C40" i="53"/>
  <c r="B40" i="53"/>
  <c r="H39" i="53"/>
  <c r="H35" i="53" s="1"/>
  <c r="E39" i="53"/>
  <c r="F39" i="53" s="1"/>
  <c r="D39" i="53"/>
  <c r="C39" i="53"/>
  <c r="B39" i="53"/>
  <c r="G38" i="53"/>
  <c r="E38" i="53"/>
  <c r="D38" i="53"/>
  <c r="C38" i="53"/>
  <c r="B38" i="53"/>
  <c r="G37" i="53"/>
  <c r="E37" i="53"/>
  <c r="F37" i="53" s="1"/>
  <c r="D37" i="53"/>
  <c r="C37" i="53"/>
  <c r="B37" i="53"/>
  <c r="G36" i="53"/>
  <c r="E36" i="53"/>
  <c r="F36" i="53" s="1"/>
  <c r="D36" i="53"/>
  <c r="C36" i="53"/>
  <c r="B36" i="53"/>
  <c r="C35" i="53"/>
  <c r="B35" i="53"/>
  <c r="G34" i="53"/>
  <c r="E34" i="53"/>
  <c r="F34" i="53" s="1"/>
  <c r="D34" i="53"/>
  <c r="C34" i="53"/>
  <c r="B34" i="53"/>
  <c r="G33" i="53"/>
  <c r="E33" i="53"/>
  <c r="F33" i="53" s="1"/>
  <c r="D33" i="53"/>
  <c r="C33" i="53"/>
  <c r="B33" i="53"/>
  <c r="H32" i="53"/>
  <c r="H28" i="53" s="1"/>
  <c r="E32" i="53"/>
  <c r="F32" i="53" s="1"/>
  <c r="D32" i="53"/>
  <c r="C32" i="53"/>
  <c r="B32" i="53"/>
  <c r="G31" i="53"/>
  <c r="E31" i="53"/>
  <c r="D31" i="53"/>
  <c r="C31" i="53"/>
  <c r="B31" i="53"/>
  <c r="G30" i="53"/>
  <c r="E30" i="53"/>
  <c r="D30" i="53"/>
  <c r="C30" i="53"/>
  <c r="B30" i="53"/>
  <c r="G29" i="53"/>
  <c r="E29" i="53"/>
  <c r="D29" i="53"/>
  <c r="C29" i="53"/>
  <c r="B29" i="53"/>
  <c r="C28" i="53"/>
  <c r="B28" i="53"/>
  <c r="G27" i="53"/>
  <c r="E27" i="53"/>
  <c r="F27" i="53" s="1"/>
  <c r="D27" i="53"/>
  <c r="C27" i="53"/>
  <c r="B27" i="53"/>
  <c r="G26" i="53"/>
  <c r="E26" i="53"/>
  <c r="F26" i="53" s="1"/>
  <c r="D26" i="53"/>
  <c r="C26" i="53"/>
  <c r="B26" i="53"/>
  <c r="H25" i="53"/>
  <c r="H21" i="53" s="1"/>
  <c r="E25" i="53"/>
  <c r="F25" i="53" s="1"/>
  <c r="D25" i="53"/>
  <c r="C25" i="53"/>
  <c r="B25" i="53"/>
  <c r="G24" i="53"/>
  <c r="E24" i="53"/>
  <c r="D24" i="53"/>
  <c r="C24" i="53"/>
  <c r="B24" i="53"/>
  <c r="G23" i="53"/>
  <c r="E23" i="53"/>
  <c r="D23" i="53"/>
  <c r="C23" i="53"/>
  <c r="B23" i="53"/>
  <c r="G22" i="53"/>
  <c r="E22" i="53"/>
  <c r="D22" i="53"/>
  <c r="C22" i="53"/>
  <c r="B22" i="53"/>
  <c r="C21" i="53"/>
  <c r="B21" i="53"/>
  <c r="G20" i="53"/>
  <c r="E20" i="53"/>
  <c r="D20" i="53"/>
  <c r="C20" i="53"/>
  <c r="B20" i="53"/>
  <c r="G19" i="53"/>
  <c r="E19" i="53"/>
  <c r="D19" i="53"/>
  <c r="C19" i="53"/>
  <c r="B19" i="53"/>
  <c r="H18" i="53"/>
  <c r="H14" i="53" s="1"/>
  <c r="E18" i="53"/>
  <c r="D18" i="53"/>
  <c r="C18" i="53"/>
  <c r="B18" i="53"/>
  <c r="G17" i="53"/>
  <c r="E17" i="53"/>
  <c r="D17" i="53"/>
  <c r="C17" i="53"/>
  <c r="B17" i="53"/>
  <c r="G16" i="53"/>
  <c r="E16" i="53"/>
  <c r="D16" i="53"/>
  <c r="C16" i="53"/>
  <c r="B16" i="53"/>
  <c r="G15" i="53"/>
  <c r="E15" i="53"/>
  <c r="D15" i="53"/>
  <c r="C15" i="53"/>
  <c r="B15" i="53"/>
  <c r="C14" i="53"/>
  <c r="B14" i="53"/>
  <c r="G13" i="53"/>
  <c r="E13" i="53"/>
  <c r="F13" i="53" s="1"/>
  <c r="D13" i="53"/>
  <c r="C13" i="53"/>
  <c r="B13" i="53"/>
  <c r="G12" i="53"/>
  <c r="E12" i="53"/>
  <c r="F12" i="53" s="1"/>
  <c r="D12" i="53"/>
  <c r="C12" i="53"/>
  <c r="B12" i="53"/>
  <c r="H11" i="53"/>
  <c r="H7" i="53" s="1"/>
  <c r="E11" i="53"/>
  <c r="D11" i="53"/>
  <c r="C11" i="53"/>
  <c r="B11" i="53"/>
  <c r="G10" i="53"/>
  <c r="E10" i="53"/>
  <c r="D10" i="53"/>
  <c r="C10" i="53"/>
  <c r="B10" i="53"/>
  <c r="G9" i="53"/>
  <c r="E9" i="53"/>
  <c r="D9" i="53"/>
  <c r="C9" i="53"/>
  <c r="B9" i="53"/>
  <c r="G8" i="53"/>
  <c r="E8" i="53"/>
  <c r="D8" i="53"/>
  <c r="C8" i="53"/>
  <c r="B8" i="53"/>
  <c r="C7" i="53"/>
  <c r="B7" i="53"/>
  <c r="G237" i="52"/>
  <c r="E237" i="52"/>
  <c r="D237" i="52"/>
  <c r="C237" i="52"/>
  <c r="B237" i="52"/>
  <c r="G236" i="52"/>
  <c r="E236" i="52"/>
  <c r="D236" i="52"/>
  <c r="C236" i="52"/>
  <c r="B236" i="52"/>
  <c r="H235" i="52"/>
  <c r="H231" i="52" s="1"/>
  <c r="E235" i="52"/>
  <c r="F235" i="52" s="1"/>
  <c r="D235" i="52"/>
  <c r="C235" i="52"/>
  <c r="B235" i="52"/>
  <c r="G234" i="52"/>
  <c r="E234" i="52"/>
  <c r="D234" i="52"/>
  <c r="C234" i="52"/>
  <c r="B234" i="52"/>
  <c r="G233" i="52"/>
  <c r="E233" i="52"/>
  <c r="D233" i="52"/>
  <c r="C233" i="52"/>
  <c r="B233" i="52"/>
  <c r="G232" i="52"/>
  <c r="E232" i="52"/>
  <c r="D232" i="52"/>
  <c r="C232" i="52"/>
  <c r="B232" i="52"/>
  <c r="C231" i="52"/>
  <c r="B231" i="52"/>
  <c r="G230" i="52"/>
  <c r="E230" i="52"/>
  <c r="D230" i="52"/>
  <c r="C230" i="52"/>
  <c r="B230" i="52"/>
  <c r="G229" i="52"/>
  <c r="E229" i="52"/>
  <c r="F229" i="52" s="1"/>
  <c r="D229" i="52"/>
  <c r="C229" i="52"/>
  <c r="B229" i="52"/>
  <c r="H228" i="52"/>
  <c r="H224" i="52" s="1"/>
  <c r="E228" i="52"/>
  <c r="D228" i="52"/>
  <c r="C228" i="52"/>
  <c r="B228" i="52"/>
  <c r="G227" i="52"/>
  <c r="E227" i="52"/>
  <c r="D227" i="52"/>
  <c r="C227" i="52"/>
  <c r="B227" i="52"/>
  <c r="G226" i="52"/>
  <c r="E226" i="52"/>
  <c r="D226" i="52"/>
  <c r="C226" i="52"/>
  <c r="B226" i="52"/>
  <c r="G225" i="52"/>
  <c r="E225" i="52"/>
  <c r="D225" i="52"/>
  <c r="C225" i="52"/>
  <c r="B225" i="52"/>
  <c r="C224" i="52"/>
  <c r="B224" i="52"/>
  <c r="G223" i="52"/>
  <c r="E223" i="52"/>
  <c r="D223" i="52"/>
  <c r="C223" i="52"/>
  <c r="B223" i="52"/>
  <c r="G222" i="52"/>
  <c r="E222" i="52"/>
  <c r="D222" i="52"/>
  <c r="C222" i="52"/>
  <c r="B222" i="52"/>
  <c r="H221" i="52"/>
  <c r="H217" i="52" s="1"/>
  <c r="E221" i="52"/>
  <c r="D221" i="52"/>
  <c r="C221" i="52"/>
  <c r="B221" i="52"/>
  <c r="G220" i="52"/>
  <c r="E220" i="52"/>
  <c r="D220" i="52"/>
  <c r="C220" i="52"/>
  <c r="B220" i="52"/>
  <c r="G219" i="52"/>
  <c r="E219" i="52"/>
  <c r="D219" i="52"/>
  <c r="C219" i="52"/>
  <c r="B219" i="52"/>
  <c r="G218" i="52"/>
  <c r="E218" i="52"/>
  <c r="D218" i="52"/>
  <c r="C218" i="52"/>
  <c r="B218" i="52"/>
  <c r="C217" i="52"/>
  <c r="B217" i="52"/>
  <c r="G216" i="52"/>
  <c r="E216" i="52"/>
  <c r="F216" i="52" s="1"/>
  <c r="D216" i="52"/>
  <c r="C216" i="52"/>
  <c r="B216" i="52"/>
  <c r="G215" i="52"/>
  <c r="E215" i="52"/>
  <c r="F215" i="52" s="1"/>
  <c r="D215" i="52"/>
  <c r="C215" i="52"/>
  <c r="B215" i="52"/>
  <c r="H214" i="52"/>
  <c r="H210" i="52" s="1"/>
  <c r="E214" i="52"/>
  <c r="D214" i="52"/>
  <c r="C214" i="52"/>
  <c r="B214" i="52"/>
  <c r="G213" i="52"/>
  <c r="E213" i="52"/>
  <c r="D213" i="52"/>
  <c r="C213" i="52"/>
  <c r="B213" i="52"/>
  <c r="G212" i="52"/>
  <c r="E212" i="52"/>
  <c r="D212" i="52"/>
  <c r="C212" i="52"/>
  <c r="B212" i="52"/>
  <c r="G211" i="52"/>
  <c r="E211" i="52"/>
  <c r="D211" i="52"/>
  <c r="C211" i="52"/>
  <c r="B211" i="52"/>
  <c r="C210" i="52"/>
  <c r="B210" i="52"/>
  <c r="G209" i="52"/>
  <c r="E209" i="52"/>
  <c r="F209" i="52" s="1"/>
  <c r="D209" i="52"/>
  <c r="C209" i="52"/>
  <c r="B209" i="52"/>
  <c r="G208" i="52"/>
  <c r="E208" i="52"/>
  <c r="F208" i="52" s="1"/>
  <c r="D208" i="52"/>
  <c r="C208" i="52"/>
  <c r="B208" i="52"/>
  <c r="H207" i="52"/>
  <c r="H203" i="52" s="1"/>
  <c r="E207" i="52"/>
  <c r="D207" i="52"/>
  <c r="C207" i="52"/>
  <c r="B207" i="52"/>
  <c r="G206" i="52"/>
  <c r="E206" i="52"/>
  <c r="D206" i="52"/>
  <c r="C206" i="52"/>
  <c r="B206" i="52"/>
  <c r="G205" i="52"/>
  <c r="E205" i="52"/>
  <c r="D205" i="52"/>
  <c r="C205" i="52"/>
  <c r="B205" i="52"/>
  <c r="G204" i="52"/>
  <c r="E204" i="52"/>
  <c r="D204" i="52"/>
  <c r="C204" i="52"/>
  <c r="B204" i="52"/>
  <c r="C203" i="52"/>
  <c r="B203" i="52"/>
  <c r="G202" i="52"/>
  <c r="E202" i="52"/>
  <c r="F202" i="52" s="1"/>
  <c r="D202" i="52"/>
  <c r="C202" i="52"/>
  <c r="B202" i="52"/>
  <c r="G201" i="52"/>
  <c r="E201" i="52"/>
  <c r="F201" i="52" s="1"/>
  <c r="D201" i="52"/>
  <c r="C201" i="52"/>
  <c r="B201" i="52"/>
  <c r="H200" i="52"/>
  <c r="H196" i="52" s="1"/>
  <c r="G200" i="52"/>
  <c r="E200" i="52"/>
  <c r="D200" i="52"/>
  <c r="C200" i="52"/>
  <c r="B200" i="52"/>
  <c r="G199" i="52"/>
  <c r="E199" i="52"/>
  <c r="D199" i="52"/>
  <c r="C199" i="52"/>
  <c r="B199" i="52"/>
  <c r="G198" i="52"/>
  <c r="E198" i="52"/>
  <c r="D198" i="52"/>
  <c r="C198" i="52"/>
  <c r="B198" i="52"/>
  <c r="G197" i="52"/>
  <c r="E197" i="52"/>
  <c r="D197" i="52"/>
  <c r="C197" i="52"/>
  <c r="B197" i="52"/>
  <c r="C196" i="52"/>
  <c r="B196" i="52"/>
  <c r="G195" i="52"/>
  <c r="E195" i="52"/>
  <c r="F195" i="52" s="1"/>
  <c r="D195" i="52"/>
  <c r="C195" i="52"/>
  <c r="B195" i="52"/>
  <c r="G194" i="52"/>
  <c r="E194" i="52"/>
  <c r="F194" i="52" s="1"/>
  <c r="D194" i="52"/>
  <c r="C194" i="52"/>
  <c r="B194" i="52"/>
  <c r="H193" i="52"/>
  <c r="H189" i="52" s="1"/>
  <c r="E193" i="52"/>
  <c r="D193" i="52"/>
  <c r="C193" i="52"/>
  <c r="B193" i="52"/>
  <c r="G192" i="52"/>
  <c r="E192" i="52"/>
  <c r="D192" i="52"/>
  <c r="C192" i="52"/>
  <c r="B192" i="52"/>
  <c r="G191" i="52"/>
  <c r="E191" i="52"/>
  <c r="D191" i="52"/>
  <c r="C191" i="52"/>
  <c r="B191" i="52"/>
  <c r="G190" i="52"/>
  <c r="E190" i="52"/>
  <c r="D190" i="52"/>
  <c r="C190" i="52"/>
  <c r="B190" i="52"/>
  <c r="C189" i="52"/>
  <c r="B189" i="52"/>
  <c r="G188" i="52"/>
  <c r="E188" i="52"/>
  <c r="F188" i="52" s="1"/>
  <c r="D188" i="52"/>
  <c r="C188" i="52"/>
  <c r="B188" i="52"/>
  <c r="G187" i="52"/>
  <c r="E187" i="52"/>
  <c r="F187" i="52" s="1"/>
  <c r="D187" i="52"/>
  <c r="C187" i="52"/>
  <c r="B187" i="52"/>
  <c r="H186" i="52"/>
  <c r="H182" i="52" s="1"/>
  <c r="G186" i="52"/>
  <c r="E186" i="52"/>
  <c r="D186" i="52"/>
  <c r="C186" i="52"/>
  <c r="B186" i="52"/>
  <c r="G185" i="52"/>
  <c r="E185" i="52"/>
  <c r="D185" i="52"/>
  <c r="C185" i="52"/>
  <c r="B185" i="52"/>
  <c r="G184" i="52"/>
  <c r="E184" i="52"/>
  <c r="D184" i="52"/>
  <c r="C184" i="52"/>
  <c r="B184" i="52"/>
  <c r="G183" i="52"/>
  <c r="E183" i="52"/>
  <c r="D183" i="52"/>
  <c r="C183" i="52"/>
  <c r="B183" i="52"/>
  <c r="C182" i="52"/>
  <c r="B182" i="52"/>
  <c r="G181" i="52"/>
  <c r="E181" i="52"/>
  <c r="F181" i="52" s="1"/>
  <c r="D181" i="52"/>
  <c r="C181" i="52"/>
  <c r="B181" i="52"/>
  <c r="G180" i="52"/>
  <c r="E180" i="52"/>
  <c r="F180" i="52" s="1"/>
  <c r="D180" i="52"/>
  <c r="C180" i="52"/>
  <c r="B180" i="52"/>
  <c r="H179" i="52"/>
  <c r="H175" i="52" s="1"/>
  <c r="E179" i="52"/>
  <c r="D179" i="52"/>
  <c r="C179" i="52"/>
  <c r="B179" i="52"/>
  <c r="G178" i="52"/>
  <c r="E178" i="52"/>
  <c r="D178" i="52"/>
  <c r="C178" i="52"/>
  <c r="B178" i="52"/>
  <c r="G177" i="52"/>
  <c r="E177" i="52"/>
  <c r="D177" i="52"/>
  <c r="C177" i="52"/>
  <c r="B177" i="52"/>
  <c r="G176" i="52"/>
  <c r="E176" i="52"/>
  <c r="D176" i="52"/>
  <c r="C176" i="52"/>
  <c r="B176" i="52"/>
  <c r="C175" i="52"/>
  <c r="B175" i="52"/>
  <c r="G174" i="52"/>
  <c r="E174" i="52"/>
  <c r="F174" i="52" s="1"/>
  <c r="D174" i="52"/>
  <c r="C174" i="52"/>
  <c r="B174" i="52"/>
  <c r="G173" i="52"/>
  <c r="E173" i="52"/>
  <c r="F173" i="52" s="1"/>
  <c r="D173" i="52"/>
  <c r="C173" i="52"/>
  <c r="B173" i="52"/>
  <c r="H172" i="52"/>
  <c r="H168" i="52" s="1"/>
  <c r="E172" i="52"/>
  <c r="D172" i="52"/>
  <c r="C172" i="52"/>
  <c r="B172" i="52"/>
  <c r="G171" i="52"/>
  <c r="E171" i="52"/>
  <c r="D171" i="52"/>
  <c r="C171" i="52"/>
  <c r="B171" i="52"/>
  <c r="G170" i="52"/>
  <c r="E170" i="52"/>
  <c r="D170" i="52"/>
  <c r="C170" i="52"/>
  <c r="B170" i="52"/>
  <c r="G169" i="52"/>
  <c r="E169" i="52"/>
  <c r="D169" i="52"/>
  <c r="C169" i="52"/>
  <c r="B169" i="52"/>
  <c r="C168" i="52"/>
  <c r="B168" i="52"/>
  <c r="G167" i="52"/>
  <c r="E167" i="52"/>
  <c r="F167" i="52" s="1"/>
  <c r="D167" i="52"/>
  <c r="C167" i="52"/>
  <c r="B167" i="52"/>
  <c r="G166" i="52"/>
  <c r="E166" i="52"/>
  <c r="F166" i="52" s="1"/>
  <c r="D166" i="52"/>
  <c r="C166" i="52"/>
  <c r="B166" i="52"/>
  <c r="H165" i="52"/>
  <c r="H161" i="52" s="1"/>
  <c r="E165" i="52"/>
  <c r="D165" i="52"/>
  <c r="C165" i="52"/>
  <c r="B165" i="52"/>
  <c r="G164" i="52"/>
  <c r="E164" i="52"/>
  <c r="D164" i="52"/>
  <c r="C164" i="52"/>
  <c r="B164" i="52"/>
  <c r="G163" i="52"/>
  <c r="E163" i="52"/>
  <c r="D163" i="52"/>
  <c r="C163" i="52"/>
  <c r="B163" i="52"/>
  <c r="G162" i="52"/>
  <c r="E162" i="52"/>
  <c r="D162" i="52"/>
  <c r="C162" i="52"/>
  <c r="B162" i="52"/>
  <c r="C161" i="52"/>
  <c r="B161" i="52"/>
  <c r="G160" i="52"/>
  <c r="E160" i="52"/>
  <c r="F160" i="52" s="1"/>
  <c r="D160" i="52"/>
  <c r="C160" i="52"/>
  <c r="B160" i="52"/>
  <c r="G159" i="52"/>
  <c r="E159" i="52"/>
  <c r="D159" i="52"/>
  <c r="C159" i="52"/>
  <c r="B159" i="52"/>
  <c r="H158" i="52"/>
  <c r="H154" i="52" s="1"/>
  <c r="E158" i="52"/>
  <c r="D158" i="52"/>
  <c r="C158" i="52"/>
  <c r="B158" i="52"/>
  <c r="G157" i="52"/>
  <c r="E157" i="52"/>
  <c r="D157" i="52"/>
  <c r="C157" i="52"/>
  <c r="B157" i="52"/>
  <c r="G156" i="52"/>
  <c r="E156" i="52"/>
  <c r="D156" i="52"/>
  <c r="C156" i="52"/>
  <c r="B156" i="52"/>
  <c r="G155" i="52"/>
  <c r="E155" i="52"/>
  <c r="D155" i="52"/>
  <c r="C155" i="52"/>
  <c r="B155" i="52"/>
  <c r="C154" i="52"/>
  <c r="B154" i="52"/>
  <c r="G153" i="52"/>
  <c r="E153" i="52"/>
  <c r="F153" i="52" s="1"/>
  <c r="D153" i="52"/>
  <c r="C153" i="52"/>
  <c r="B153" i="52"/>
  <c r="G152" i="52"/>
  <c r="E152" i="52"/>
  <c r="F152" i="52" s="1"/>
  <c r="D152" i="52"/>
  <c r="C152" i="52"/>
  <c r="B152" i="52"/>
  <c r="H151" i="52"/>
  <c r="H147" i="52" s="1"/>
  <c r="E151" i="52"/>
  <c r="D151" i="52"/>
  <c r="C151" i="52"/>
  <c r="B151" i="52"/>
  <c r="G150" i="52"/>
  <c r="E150" i="52"/>
  <c r="D150" i="52"/>
  <c r="C150" i="52"/>
  <c r="B150" i="52"/>
  <c r="G149" i="52"/>
  <c r="E149" i="52"/>
  <c r="D149" i="52"/>
  <c r="C149" i="52"/>
  <c r="B149" i="52"/>
  <c r="G148" i="52"/>
  <c r="E148" i="52"/>
  <c r="D148" i="52"/>
  <c r="C148" i="52"/>
  <c r="B148" i="52"/>
  <c r="C147" i="52"/>
  <c r="B147" i="52"/>
  <c r="G146" i="52"/>
  <c r="E146" i="52"/>
  <c r="D146" i="52"/>
  <c r="C146" i="52"/>
  <c r="B146" i="52"/>
  <c r="G145" i="52"/>
  <c r="E145" i="52"/>
  <c r="D145" i="52"/>
  <c r="C145" i="52"/>
  <c r="B145" i="52"/>
  <c r="H144" i="52"/>
  <c r="H140" i="52" s="1"/>
  <c r="E144" i="52"/>
  <c r="D144" i="52"/>
  <c r="C144" i="52"/>
  <c r="B144" i="52"/>
  <c r="G143" i="52"/>
  <c r="E143" i="52"/>
  <c r="D143" i="52"/>
  <c r="C143" i="52"/>
  <c r="B143" i="52"/>
  <c r="G142" i="52"/>
  <c r="E142" i="52"/>
  <c r="D142" i="52"/>
  <c r="C142" i="52"/>
  <c r="B142" i="52"/>
  <c r="G141" i="52"/>
  <c r="E141" i="52"/>
  <c r="D141" i="52"/>
  <c r="C141" i="52"/>
  <c r="B141" i="52"/>
  <c r="C140" i="52"/>
  <c r="B140" i="52"/>
  <c r="G139" i="52"/>
  <c r="E139" i="52"/>
  <c r="F139" i="52" s="1"/>
  <c r="D139" i="52"/>
  <c r="C139" i="52"/>
  <c r="B139" i="52"/>
  <c r="G138" i="52"/>
  <c r="E138" i="52"/>
  <c r="D138" i="52"/>
  <c r="C138" i="52"/>
  <c r="B138" i="52"/>
  <c r="H137" i="52"/>
  <c r="H133" i="52" s="1"/>
  <c r="E137" i="52"/>
  <c r="D137" i="52"/>
  <c r="C137" i="52"/>
  <c r="B137" i="52"/>
  <c r="G136" i="52"/>
  <c r="E136" i="52"/>
  <c r="D136" i="52"/>
  <c r="C136" i="52"/>
  <c r="B136" i="52"/>
  <c r="G135" i="52"/>
  <c r="E135" i="52"/>
  <c r="D135" i="52"/>
  <c r="C135" i="52"/>
  <c r="B135" i="52"/>
  <c r="G134" i="52"/>
  <c r="E134" i="52"/>
  <c r="D134" i="52"/>
  <c r="C134" i="52"/>
  <c r="B134" i="52"/>
  <c r="C133" i="52"/>
  <c r="B133" i="52"/>
  <c r="G132" i="52"/>
  <c r="E132" i="52"/>
  <c r="D132" i="52"/>
  <c r="C132" i="52"/>
  <c r="B132" i="52"/>
  <c r="G131" i="52"/>
  <c r="E131" i="52"/>
  <c r="D131" i="52"/>
  <c r="C131" i="52"/>
  <c r="B131" i="52"/>
  <c r="H130" i="52"/>
  <c r="H126" i="52" s="1"/>
  <c r="E130" i="52"/>
  <c r="D130" i="52"/>
  <c r="C130" i="52"/>
  <c r="B130" i="52"/>
  <c r="G129" i="52"/>
  <c r="E129" i="52"/>
  <c r="D129" i="52"/>
  <c r="C129" i="52"/>
  <c r="B129" i="52"/>
  <c r="G128" i="52"/>
  <c r="E128" i="52"/>
  <c r="D128" i="52"/>
  <c r="C128" i="52"/>
  <c r="B128" i="52"/>
  <c r="G127" i="52"/>
  <c r="E127" i="52"/>
  <c r="D127" i="52"/>
  <c r="C127" i="52"/>
  <c r="B127" i="52"/>
  <c r="C126" i="52"/>
  <c r="B126" i="52"/>
  <c r="G125" i="52"/>
  <c r="E125" i="52"/>
  <c r="F125" i="52" s="1"/>
  <c r="D125" i="52"/>
  <c r="C125" i="52"/>
  <c r="B125" i="52"/>
  <c r="G124" i="52"/>
  <c r="E124" i="52"/>
  <c r="D124" i="52"/>
  <c r="C124" i="52"/>
  <c r="B124" i="52"/>
  <c r="H123" i="52"/>
  <c r="H119" i="52" s="1"/>
  <c r="E123" i="52"/>
  <c r="D123" i="52"/>
  <c r="C123" i="52"/>
  <c r="B123" i="52"/>
  <c r="G122" i="52"/>
  <c r="E122" i="52"/>
  <c r="D122" i="52"/>
  <c r="C122" i="52"/>
  <c r="B122" i="52"/>
  <c r="G121" i="52"/>
  <c r="E121" i="52"/>
  <c r="D121" i="52"/>
  <c r="C121" i="52"/>
  <c r="B121" i="52"/>
  <c r="G120" i="52"/>
  <c r="E120" i="52"/>
  <c r="D120" i="52"/>
  <c r="C120" i="52"/>
  <c r="B120" i="52"/>
  <c r="C119" i="52"/>
  <c r="B119" i="52"/>
  <c r="G118" i="52"/>
  <c r="E118" i="52"/>
  <c r="F118" i="52" s="1"/>
  <c r="D118" i="52"/>
  <c r="C118" i="52"/>
  <c r="B118" i="52"/>
  <c r="G117" i="52"/>
  <c r="E117" i="52"/>
  <c r="F117" i="52" s="1"/>
  <c r="D117" i="52"/>
  <c r="C117" i="52"/>
  <c r="B117" i="52"/>
  <c r="H116" i="52"/>
  <c r="H112" i="52" s="1"/>
  <c r="E116" i="52"/>
  <c r="D116" i="52"/>
  <c r="C116" i="52"/>
  <c r="B116" i="52"/>
  <c r="G115" i="52"/>
  <c r="E115" i="52"/>
  <c r="D115" i="52"/>
  <c r="C115" i="52"/>
  <c r="B115" i="52"/>
  <c r="G114" i="52"/>
  <c r="E114" i="52"/>
  <c r="D114" i="52"/>
  <c r="C114" i="52"/>
  <c r="B114" i="52"/>
  <c r="G113" i="52"/>
  <c r="E113" i="52"/>
  <c r="D113" i="52"/>
  <c r="C113" i="52"/>
  <c r="B113" i="52"/>
  <c r="C112" i="52"/>
  <c r="B112" i="52"/>
  <c r="G111" i="52"/>
  <c r="E111" i="52"/>
  <c r="F111" i="52" s="1"/>
  <c r="D111" i="52"/>
  <c r="C111" i="52"/>
  <c r="B111" i="52"/>
  <c r="G110" i="52"/>
  <c r="E110" i="52"/>
  <c r="F110" i="52" s="1"/>
  <c r="D110" i="52"/>
  <c r="C110" i="52"/>
  <c r="B110" i="52"/>
  <c r="H109" i="52"/>
  <c r="H105" i="52" s="1"/>
  <c r="G109" i="52"/>
  <c r="E109" i="52"/>
  <c r="F109" i="52" s="1"/>
  <c r="D109" i="52"/>
  <c r="C109" i="52"/>
  <c r="B109" i="52"/>
  <c r="G108" i="52"/>
  <c r="E108" i="52"/>
  <c r="D108" i="52"/>
  <c r="C108" i="52"/>
  <c r="B108" i="52"/>
  <c r="G107" i="52"/>
  <c r="E107" i="52"/>
  <c r="D107" i="52"/>
  <c r="C107" i="52"/>
  <c r="B107" i="52"/>
  <c r="G106" i="52"/>
  <c r="E106" i="52"/>
  <c r="D106" i="52"/>
  <c r="C106" i="52"/>
  <c r="B106" i="52"/>
  <c r="C105" i="52"/>
  <c r="B105" i="52"/>
  <c r="G104" i="52"/>
  <c r="E104" i="52"/>
  <c r="F104" i="52" s="1"/>
  <c r="D104" i="52"/>
  <c r="C104" i="52"/>
  <c r="B104" i="52"/>
  <c r="G103" i="52"/>
  <c r="E103" i="52"/>
  <c r="D103" i="52"/>
  <c r="C103" i="52"/>
  <c r="B103" i="52"/>
  <c r="H102" i="52"/>
  <c r="H98" i="52" s="1"/>
  <c r="E102" i="52"/>
  <c r="D102" i="52"/>
  <c r="C102" i="52"/>
  <c r="B102" i="52"/>
  <c r="G101" i="52"/>
  <c r="E101" i="52"/>
  <c r="D101" i="52"/>
  <c r="C101" i="52"/>
  <c r="B101" i="52"/>
  <c r="G100" i="52"/>
  <c r="E100" i="52"/>
  <c r="D100" i="52"/>
  <c r="C100" i="52"/>
  <c r="B100" i="52"/>
  <c r="G99" i="52"/>
  <c r="E99" i="52"/>
  <c r="D99" i="52"/>
  <c r="C99" i="52"/>
  <c r="B99" i="52"/>
  <c r="C98" i="52"/>
  <c r="B98" i="52"/>
  <c r="G97" i="52"/>
  <c r="E97" i="52"/>
  <c r="D97" i="52"/>
  <c r="C97" i="52"/>
  <c r="B97" i="52"/>
  <c r="G96" i="52"/>
  <c r="E96" i="52"/>
  <c r="F96" i="52" s="1"/>
  <c r="D96" i="52"/>
  <c r="C96" i="52"/>
  <c r="B96" i="52"/>
  <c r="H95" i="52"/>
  <c r="H91" i="52" s="1"/>
  <c r="E95" i="52"/>
  <c r="D95" i="52"/>
  <c r="C95" i="52"/>
  <c r="B95" i="52"/>
  <c r="G94" i="52"/>
  <c r="E94" i="52"/>
  <c r="D94" i="52"/>
  <c r="C94" i="52"/>
  <c r="B94" i="52"/>
  <c r="G93" i="52"/>
  <c r="E93" i="52"/>
  <c r="D93" i="52"/>
  <c r="C93" i="52"/>
  <c r="B93" i="52"/>
  <c r="G92" i="52"/>
  <c r="E92" i="52"/>
  <c r="D92" i="52"/>
  <c r="C92" i="52"/>
  <c r="B92" i="52"/>
  <c r="C91" i="52"/>
  <c r="B91" i="52"/>
  <c r="G90" i="52"/>
  <c r="E90" i="52"/>
  <c r="D90" i="52"/>
  <c r="C90" i="52"/>
  <c r="B90" i="52"/>
  <c r="G89" i="52"/>
  <c r="E89" i="52"/>
  <c r="D89" i="52"/>
  <c r="C89" i="52"/>
  <c r="B89" i="52"/>
  <c r="H88" i="52"/>
  <c r="H84" i="52" s="1"/>
  <c r="E88" i="52"/>
  <c r="D88" i="52"/>
  <c r="C88" i="52"/>
  <c r="B88" i="52"/>
  <c r="G87" i="52"/>
  <c r="E87" i="52"/>
  <c r="D87" i="52"/>
  <c r="C87" i="52"/>
  <c r="B87" i="52"/>
  <c r="G86" i="52"/>
  <c r="E86" i="52"/>
  <c r="D86" i="52"/>
  <c r="C86" i="52"/>
  <c r="B86" i="52"/>
  <c r="G85" i="52"/>
  <c r="E85" i="52"/>
  <c r="D85" i="52"/>
  <c r="C85" i="52"/>
  <c r="B85" i="52"/>
  <c r="C84" i="52"/>
  <c r="B84" i="52"/>
  <c r="G83" i="52"/>
  <c r="E83" i="52"/>
  <c r="D83" i="52"/>
  <c r="C83" i="52"/>
  <c r="B83" i="52"/>
  <c r="G82" i="52"/>
  <c r="E82" i="52"/>
  <c r="D82" i="52"/>
  <c r="C82" i="52"/>
  <c r="B82" i="52"/>
  <c r="H81" i="52"/>
  <c r="H77" i="52" s="1"/>
  <c r="E81" i="52"/>
  <c r="D81" i="52"/>
  <c r="C81" i="52"/>
  <c r="B81" i="52"/>
  <c r="G80" i="52"/>
  <c r="E80" i="52"/>
  <c r="D80" i="52"/>
  <c r="C80" i="52"/>
  <c r="B80" i="52"/>
  <c r="G79" i="52"/>
  <c r="E79" i="52"/>
  <c r="D79" i="52"/>
  <c r="C79" i="52"/>
  <c r="B79" i="52"/>
  <c r="G78" i="52"/>
  <c r="E78" i="52"/>
  <c r="F78" i="52" s="1"/>
  <c r="D78" i="52"/>
  <c r="C78" i="52"/>
  <c r="B78" i="52"/>
  <c r="C77" i="52"/>
  <c r="B77" i="52"/>
  <c r="G76" i="52"/>
  <c r="E76" i="52"/>
  <c r="F76" i="52" s="1"/>
  <c r="D76" i="52"/>
  <c r="C76" i="52"/>
  <c r="B76" i="52"/>
  <c r="G75" i="52"/>
  <c r="E75" i="52"/>
  <c r="D75" i="52"/>
  <c r="C75" i="52"/>
  <c r="B75" i="52"/>
  <c r="H74" i="52"/>
  <c r="H70" i="52" s="1"/>
  <c r="E74" i="52"/>
  <c r="D74" i="52"/>
  <c r="C74" i="52"/>
  <c r="B74" i="52"/>
  <c r="G73" i="52"/>
  <c r="E73" i="52"/>
  <c r="D73" i="52"/>
  <c r="C73" i="52"/>
  <c r="B73" i="52"/>
  <c r="G72" i="52"/>
  <c r="E72" i="52"/>
  <c r="D72" i="52"/>
  <c r="C72" i="52"/>
  <c r="B72" i="52"/>
  <c r="G71" i="52"/>
  <c r="E71" i="52"/>
  <c r="D71" i="52"/>
  <c r="C71" i="52"/>
  <c r="B71" i="52"/>
  <c r="C70" i="52"/>
  <c r="B70" i="52"/>
  <c r="G69" i="52"/>
  <c r="E69" i="52"/>
  <c r="F69" i="52" s="1"/>
  <c r="D69" i="52"/>
  <c r="C69" i="52"/>
  <c r="B69" i="52"/>
  <c r="G68" i="52"/>
  <c r="E68" i="52"/>
  <c r="F68" i="52" s="1"/>
  <c r="D68" i="52"/>
  <c r="C68" i="52"/>
  <c r="B68" i="52"/>
  <c r="H67" i="52"/>
  <c r="H63" i="52" s="1"/>
  <c r="E67" i="52"/>
  <c r="D67" i="52"/>
  <c r="C67" i="52"/>
  <c r="B67" i="52"/>
  <c r="G66" i="52"/>
  <c r="E66" i="52"/>
  <c r="D66" i="52"/>
  <c r="C66" i="52"/>
  <c r="B66" i="52"/>
  <c r="G65" i="52"/>
  <c r="E65" i="52"/>
  <c r="D65" i="52"/>
  <c r="C65" i="52"/>
  <c r="B65" i="52"/>
  <c r="G64" i="52"/>
  <c r="E64" i="52"/>
  <c r="D64" i="52"/>
  <c r="C64" i="52"/>
  <c r="B64" i="52"/>
  <c r="C63" i="52"/>
  <c r="B63" i="52"/>
  <c r="G62" i="52"/>
  <c r="E62" i="52"/>
  <c r="D62" i="52"/>
  <c r="C62" i="52"/>
  <c r="B62" i="52"/>
  <c r="G61" i="52"/>
  <c r="E61" i="52"/>
  <c r="D61" i="52"/>
  <c r="C61" i="52"/>
  <c r="B61" i="52"/>
  <c r="H60" i="52"/>
  <c r="H56" i="52" s="1"/>
  <c r="E60" i="52"/>
  <c r="D60" i="52"/>
  <c r="C60" i="52"/>
  <c r="B60" i="52"/>
  <c r="G59" i="52"/>
  <c r="E59" i="52"/>
  <c r="D59" i="52"/>
  <c r="C59" i="52"/>
  <c r="B59" i="52"/>
  <c r="G58" i="52"/>
  <c r="E58" i="52"/>
  <c r="D58" i="52"/>
  <c r="C58" i="52"/>
  <c r="B58" i="52"/>
  <c r="G57" i="52"/>
  <c r="E57" i="52"/>
  <c r="D57" i="52"/>
  <c r="C57" i="52"/>
  <c r="B57" i="52"/>
  <c r="C56" i="52"/>
  <c r="B56" i="52"/>
  <c r="G55" i="52"/>
  <c r="E55" i="52"/>
  <c r="D55" i="52"/>
  <c r="C55" i="52"/>
  <c r="B55" i="52"/>
  <c r="G54" i="52"/>
  <c r="E54" i="52"/>
  <c r="D54" i="52"/>
  <c r="C54" i="52"/>
  <c r="B54" i="52"/>
  <c r="H53" i="52"/>
  <c r="H49" i="52" s="1"/>
  <c r="E53" i="52"/>
  <c r="D53" i="52"/>
  <c r="C53" i="52"/>
  <c r="B53" i="52"/>
  <c r="G52" i="52"/>
  <c r="E52" i="52"/>
  <c r="D52" i="52"/>
  <c r="C52" i="52"/>
  <c r="B52" i="52"/>
  <c r="G51" i="52"/>
  <c r="E51" i="52"/>
  <c r="D51" i="52"/>
  <c r="C51" i="52"/>
  <c r="B51" i="52"/>
  <c r="G50" i="52"/>
  <c r="E50" i="52"/>
  <c r="D50" i="52"/>
  <c r="C50" i="52"/>
  <c r="B50" i="52"/>
  <c r="C49" i="52"/>
  <c r="B49" i="52"/>
  <c r="G48" i="52"/>
  <c r="E48" i="52"/>
  <c r="D48" i="52"/>
  <c r="C48" i="52"/>
  <c r="B48" i="52"/>
  <c r="G47" i="52"/>
  <c r="E47" i="52"/>
  <c r="D47" i="52"/>
  <c r="C47" i="52"/>
  <c r="B47" i="52"/>
  <c r="H46" i="52"/>
  <c r="H42" i="52" s="1"/>
  <c r="E46" i="52"/>
  <c r="D46" i="52"/>
  <c r="C46" i="52"/>
  <c r="B46" i="52"/>
  <c r="G45" i="52"/>
  <c r="E45" i="52"/>
  <c r="D45" i="52"/>
  <c r="C45" i="52"/>
  <c r="B45" i="52"/>
  <c r="G44" i="52"/>
  <c r="E44" i="52"/>
  <c r="D44" i="52"/>
  <c r="C44" i="52"/>
  <c r="B44" i="52"/>
  <c r="G43" i="52"/>
  <c r="E43" i="52"/>
  <c r="D43" i="52"/>
  <c r="C43" i="52"/>
  <c r="B43" i="52"/>
  <c r="C42" i="52"/>
  <c r="B42" i="52"/>
  <c r="G41" i="52"/>
  <c r="E41" i="52"/>
  <c r="D41" i="52"/>
  <c r="C41" i="52"/>
  <c r="B41" i="52"/>
  <c r="G40" i="52"/>
  <c r="E40" i="52"/>
  <c r="F40" i="52" s="1"/>
  <c r="D40" i="52"/>
  <c r="C40" i="52"/>
  <c r="B40" i="52"/>
  <c r="H39" i="52"/>
  <c r="H35" i="52" s="1"/>
  <c r="E39" i="52"/>
  <c r="D39" i="52"/>
  <c r="C39" i="52"/>
  <c r="B39" i="52"/>
  <c r="G38" i="52"/>
  <c r="E38" i="52"/>
  <c r="D38" i="52"/>
  <c r="C38" i="52"/>
  <c r="B38" i="52"/>
  <c r="G37" i="52"/>
  <c r="E37" i="52"/>
  <c r="F37" i="52" s="1"/>
  <c r="D37" i="52"/>
  <c r="C37" i="52"/>
  <c r="B37" i="52"/>
  <c r="G36" i="52"/>
  <c r="E36" i="52"/>
  <c r="F36" i="52" s="1"/>
  <c r="D36" i="52"/>
  <c r="C36" i="52"/>
  <c r="B36" i="52"/>
  <c r="C35" i="52"/>
  <c r="B35" i="52"/>
  <c r="G34" i="52"/>
  <c r="E34" i="52"/>
  <c r="F34" i="52" s="1"/>
  <c r="D34" i="52"/>
  <c r="C34" i="52"/>
  <c r="B34" i="52"/>
  <c r="G33" i="52"/>
  <c r="E33" i="52"/>
  <c r="F33" i="52" s="1"/>
  <c r="D33" i="52"/>
  <c r="C33" i="52"/>
  <c r="B33" i="52"/>
  <c r="H32" i="52"/>
  <c r="H28" i="52" s="1"/>
  <c r="E32" i="52"/>
  <c r="D32" i="52"/>
  <c r="C32" i="52"/>
  <c r="B32" i="52"/>
  <c r="G31" i="52"/>
  <c r="E31" i="52"/>
  <c r="D31" i="52"/>
  <c r="C31" i="52"/>
  <c r="B31" i="52"/>
  <c r="G30" i="52"/>
  <c r="E30" i="52"/>
  <c r="D30" i="52"/>
  <c r="C30" i="52"/>
  <c r="B30" i="52"/>
  <c r="G29" i="52"/>
  <c r="E29" i="52"/>
  <c r="D29" i="52"/>
  <c r="C29" i="52"/>
  <c r="B29" i="52"/>
  <c r="C28" i="52"/>
  <c r="B28" i="52"/>
  <c r="G27" i="52"/>
  <c r="E27" i="52"/>
  <c r="D27" i="52"/>
  <c r="C27" i="52"/>
  <c r="B27" i="52"/>
  <c r="G26" i="52"/>
  <c r="E26" i="52"/>
  <c r="F26" i="52" s="1"/>
  <c r="D26" i="52"/>
  <c r="C26" i="52"/>
  <c r="B26" i="52"/>
  <c r="H25" i="52"/>
  <c r="H21" i="52" s="1"/>
  <c r="E25" i="52"/>
  <c r="D25" i="52"/>
  <c r="C25" i="52"/>
  <c r="B25" i="52"/>
  <c r="G24" i="52"/>
  <c r="E24" i="52"/>
  <c r="D24" i="52"/>
  <c r="C24" i="52"/>
  <c r="B24" i="52"/>
  <c r="G23" i="52"/>
  <c r="E23" i="52"/>
  <c r="D23" i="52"/>
  <c r="C23" i="52"/>
  <c r="B23" i="52"/>
  <c r="G22" i="52"/>
  <c r="E22" i="52"/>
  <c r="D22" i="52"/>
  <c r="C22" i="52"/>
  <c r="B22" i="52"/>
  <c r="C21" i="52"/>
  <c r="B21" i="52"/>
  <c r="G20" i="52"/>
  <c r="E20" i="52"/>
  <c r="F20" i="52" s="1"/>
  <c r="D20" i="52"/>
  <c r="C20" i="52"/>
  <c r="B20" i="52"/>
  <c r="G19" i="52"/>
  <c r="E19" i="52"/>
  <c r="F19" i="52" s="1"/>
  <c r="D19" i="52"/>
  <c r="C19" i="52"/>
  <c r="B19" i="52"/>
  <c r="H18" i="52"/>
  <c r="H14" i="52" s="1"/>
  <c r="E18" i="52"/>
  <c r="D18" i="52"/>
  <c r="C18" i="52"/>
  <c r="B18" i="52"/>
  <c r="G17" i="52"/>
  <c r="E17" i="52"/>
  <c r="D17" i="52"/>
  <c r="C17" i="52"/>
  <c r="B17" i="52"/>
  <c r="G16" i="52"/>
  <c r="E16" i="52"/>
  <c r="D16" i="52"/>
  <c r="C16" i="52"/>
  <c r="B16" i="52"/>
  <c r="G15" i="52"/>
  <c r="E15" i="52"/>
  <c r="D15" i="52"/>
  <c r="C15" i="52"/>
  <c r="B15" i="52"/>
  <c r="C14" i="52"/>
  <c r="B14" i="52"/>
  <c r="G13" i="52"/>
  <c r="E13" i="52"/>
  <c r="D13" i="52"/>
  <c r="C13" i="52"/>
  <c r="B13" i="52"/>
  <c r="G12" i="52"/>
  <c r="E12" i="52"/>
  <c r="D12" i="52"/>
  <c r="C12" i="52"/>
  <c r="B12" i="52"/>
  <c r="H11" i="52"/>
  <c r="H7" i="52" s="1"/>
  <c r="E11" i="52"/>
  <c r="D11" i="52"/>
  <c r="C11" i="52"/>
  <c r="B11" i="52"/>
  <c r="G10" i="52"/>
  <c r="E10" i="52"/>
  <c r="D10" i="52"/>
  <c r="C10" i="52"/>
  <c r="B10" i="52"/>
  <c r="G9" i="52"/>
  <c r="E9" i="52"/>
  <c r="D9" i="52"/>
  <c r="C9" i="52"/>
  <c r="B9" i="52"/>
  <c r="G8" i="52"/>
  <c r="E8" i="52"/>
  <c r="D8" i="52"/>
  <c r="C8" i="52"/>
  <c r="B8" i="52"/>
  <c r="C7" i="52"/>
  <c r="B7" i="52"/>
  <c r="G237" i="51"/>
  <c r="E237" i="51"/>
  <c r="D237" i="51"/>
  <c r="C237" i="51"/>
  <c r="B237" i="51"/>
  <c r="G236" i="51"/>
  <c r="E236" i="51"/>
  <c r="D236" i="51"/>
  <c r="C236" i="51"/>
  <c r="B236" i="51"/>
  <c r="H235" i="51"/>
  <c r="H231" i="51" s="1"/>
  <c r="E235" i="51"/>
  <c r="D235" i="51"/>
  <c r="C235" i="51"/>
  <c r="B235" i="51"/>
  <c r="G234" i="51"/>
  <c r="E234" i="51"/>
  <c r="D234" i="51"/>
  <c r="C234" i="51"/>
  <c r="B234" i="51"/>
  <c r="G233" i="51"/>
  <c r="E233" i="51"/>
  <c r="D233" i="51"/>
  <c r="C233" i="51"/>
  <c r="B233" i="51"/>
  <c r="G232" i="51"/>
  <c r="E232" i="51"/>
  <c r="D232" i="51"/>
  <c r="C232" i="51"/>
  <c r="B232" i="51"/>
  <c r="C231" i="51"/>
  <c r="B231" i="51"/>
  <c r="G230" i="51"/>
  <c r="E230" i="51"/>
  <c r="D230" i="51"/>
  <c r="C230" i="51"/>
  <c r="B230" i="51"/>
  <c r="G229" i="51"/>
  <c r="E229" i="51"/>
  <c r="D229" i="51"/>
  <c r="C229" i="51"/>
  <c r="B229" i="51"/>
  <c r="H228" i="51"/>
  <c r="H224" i="51" s="1"/>
  <c r="E228" i="51"/>
  <c r="D228" i="51"/>
  <c r="C228" i="51"/>
  <c r="B228" i="51"/>
  <c r="G227" i="51"/>
  <c r="E227" i="51"/>
  <c r="D227" i="51"/>
  <c r="C227" i="51"/>
  <c r="B227" i="51"/>
  <c r="G226" i="51"/>
  <c r="E226" i="51"/>
  <c r="D226" i="51"/>
  <c r="C226" i="51"/>
  <c r="B226" i="51"/>
  <c r="G225" i="51"/>
  <c r="E225" i="51"/>
  <c r="D225" i="51"/>
  <c r="C225" i="51"/>
  <c r="B225" i="51"/>
  <c r="C224" i="51"/>
  <c r="B224" i="51"/>
  <c r="G223" i="51"/>
  <c r="E223" i="51"/>
  <c r="D223" i="51"/>
  <c r="C223" i="51"/>
  <c r="B223" i="51"/>
  <c r="G222" i="51"/>
  <c r="E222" i="51"/>
  <c r="D222" i="51"/>
  <c r="C222" i="51"/>
  <c r="B222" i="51"/>
  <c r="H221" i="51"/>
  <c r="H217" i="51" s="1"/>
  <c r="E221" i="51"/>
  <c r="D221" i="51"/>
  <c r="C221" i="51"/>
  <c r="B221" i="51"/>
  <c r="G220" i="51"/>
  <c r="E220" i="51"/>
  <c r="D220" i="51"/>
  <c r="C220" i="51"/>
  <c r="B220" i="51"/>
  <c r="G219" i="51"/>
  <c r="E219" i="51"/>
  <c r="D219" i="51"/>
  <c r="C219" i="51"/>
  <c r="B219" i="51"/>
  <c r="G218" i="51"/>
  <c r="E218" i="51"/>
  <c r="D218" i="51"/>
  <c r="C218" i="51"/>
  <c r="B218" i="51"/>
  <c r="C217" i="51"/>
  <c r="B217" i="51"/>
  <c r="G216" i="51"/>
  <c r="E216" i="51"/>
  <c r="D216" i="51"/>
  <c r="C216" i="51"/>
  <c r="B216" i="51"/>
  <c r="G215" i="51"/>
  <c r="E215" i="51"/>
  <c r="D215" i="51"/>
  <c r="C215" i="51"/>
  <c r="B215" i="51"/>
  <c r="H214" i="51"/>
  <c r="H210" i="51" s="1"/>
  <c r="E214" i="51"/>
  <c r="D214" i="51"/>
  <c r="C214" i="51"/>
  <c r="B214" i="51"/>
  <c r="G213" i="51"/>
  <c r="E213" i="51"/>
  <c r="D213" i="51"/>
  <c r="C213" i="51"/>
  <c r="B213" i="51"/>
  <c r="G212" i="51"/>
  <c r="E212" i="51"/>
  <c r="D212" i="51"/>
  <c r="C212" i="51"/>
  <c r="B212" i="51"/>
  <c r="G211" i="51"/>
  <c r="E211" i="51"/>
  <c r="D211" i="51"/>
  <c r="C211" i="51"/>
  <c r="B211" i="51"/>
  <c r="C210" i="51"/>
  <c r="B210" i="51"/>
  <c r="G209" i="51"/>
  <c r="E209" i="51"/>
  <c r="D209" i="51"/>
  <c r="C209" i="51"/>
  <c r="B209" i="51"/>
  <c r="G208" i="51"/>
  <c r="E208" i="51"/>
  <c r="D208" i="51"/>
  <c r="C208" i="51"/>
  <c r="B208" i="51"/>
  <c r="H207" i="51"/>
  <c r="H203" i="51" s="1"/>
  <c r="E207" i="51"/>
  <c r="D207" i="51"/>
  <c r="C207" i="51"/>
  <c r="B207" i="51"/>
  <c r="G206" i="51"/>
  <c r="E206" i="51"/>
  <c r="D206" i="51"/>
  <c r="C206" i="51"/>
  <c r="B206" i="51"/>
  <c r="G205" i="51"/>
  <c r="E205" i="51"/>
  <c r="D205" i="51"/>
  <c r="C205" i="51"/>
  <c r="B205" i="51"/>
  <c r="G204" i="51"/>
  <c r="E204" i="51"/>
  <c r="D204" i="51"/>
  <c r="C204" i="51"/>
  <c r="B204" i="51"/>
  <c r="C203" i="51"/>
  <c r="B203" i="51"/>
  <c r="G202" i="51"/>
  <c r="E202" i="51"/>
  <c r="D202" i="51"/>
  <c r="C202" i="51"/>
  <c r="B202" i="51"/>
  <c r="G201" i="51"/>
  <c r="E201" i="51"/>
  <c r="D201" i="51"/>
  <c r="C201" i="51"/>
  <c r="B201" i="51"/>
  <c r="H200" i="51"/>
  <c r="H196" i="51" s="1"/>
  <c r="G200" i="51"/>
  <c r="E200" i="51"/>
  <c r="D200" i="51"/>
  <c r="C200" i="51"/>
  <c r="B200" i="51"/>
  <c r="G199" i="51"/>
  <c r="E199" i="51"/>
  <c r="D199" i="51"/>
  <c r="C199" i="51"/>
  <c r="B199" i="51"/>
  <c r="G198" i="51"/>
  <c r="E198" i="51"/>
  <c r="D198" i="51"/>
  <c r="C198" i="51"/>
  <c r="B198" i="51"/>
  <c r="G197" i="51"/>
  <c r="E197" i="51"/>
  <c r="D197" i="51"/>
  <c r="C197" i="51"/>
  <c r="B197" i="51"/>
  <c r="C196" i="51"/>
  <c r="B196" i="51"/>
  <c r="G195" i="51"/>
  <c r="E195" i="51"/>
  <c r="D195" i="51"/>
  <c r="C195" i="51"/>
  <c r="B195" i="51"/>
  <c r="G194" i="51"/>
  <c r="E194" i="51"/>
  <c r="D194" i="51"/>
  <c r="C194" i="51"/>
  <c r="B194" i="51"/>
  <c r="H193" i="51"/>
  <c r="H189" i="51" s="1"/>
  <c r="E193" i="51"/>
  <c r="D193" i="51"/>
  <c r="C193" i="51"/>
  <c r="B193" i="51"/>
  <c r="G192" i="51"/>
  <c r="E192" i="51"/>
  <c r="D192" i="51"/>
  <c r="C192" i="51"/>
  <c r="B192" i="51"/>
  <c r="G191" i="51"/>
  <c r="E191" i="51"/>
  <c r="D191" i="51"/>
  <c r="C191" i="51"/>
  <c r="B191" i="51"/>
  <c r="G190" i="51"/>
  <c r="E190" i="51"/>
  <c r="D190" i="51"/>
  <c r="C190" i="51"/>
  <c r="B190" i="51"/>
  <c r="C189" i="51"/>
  <c r="B189" i="51"/>
  <c r="G188" i="51"/>
  <c r="E188" i="51"/>
  <c r="D188" i="51"/>
  <c r="C188" i="51"/>
  <c r="B188" i="51"/>
  <c r="G187" i="51"/>
  <c r="E187" i="51"/>
  <c r="D187" i="51"/>
  <c r="C187" i="51"/>
  <c r="B187" i="51"/>
  <c r="H186" i="51"/>
  <c r="H182" i="51" s="1"/>
  <c r="G186" i="51"/>
  <c r="E186" i="51"/>
  <c r="D186" i="51"/>
  <c r="C186" i="51"/>
  <c r="B186" i="51"/>
  <c r="G185" i="51"/>
  <c r="E185" i="51"/>
  <c r="D185" i="51"/>
  <c r="C185" i="51"/>
  <c r="B185" i="51"/>
  <c r="G184" i="51"/>
  <c r="E184" i="51"/>
  <c r="D184" i="51"/>
  <c r="C184" i="51"/>
  <c r="B184" i="51"/>
  <c r="G183" i="51"/>
  <c r="E183" i="51"/>
  <c r="D183" i="51"/>
  <c r="C183" i="51"/>
  <c r="B183" i="51"/>
  <c r="C182" i="51"/>
  <c r="B182" i="51"/>
  <c r="G181" i="51"/>
  <c r="E181" i="51"/>
  <c r="D181" i="51"/>
  <c r="C181" i="51"/>
  <c r="B181" i="51"/>
  <c r="G180" i="51"/>
  <c r="E180" i="51"/>
  <c r="D180" i="51"/>
  <c r="C180" i="51"/>
  <c r="B180" i="51"/>
  <c r="H179" i="51"/>
  <c r="H175" i="51" s="1"/>
  <c r="E179" i="51"/>
  <c r="D179" i="51"/>
  <c r="C179" i="51"/>
  <c r="B179" i="51"/>
  <c r="G178" i="51"/>
  <c r="E178" i="51"/>
  <c r="D178" i="51"/>
  <c r="C178" i="51"/>
  <c r="B178" i="51"/>
  <c r="G177" i="51"/>
  <c r="E177" i="51"/>
  <c r="D177" i="51"/>
  <c r="C177" i="51"/>
  <c r="B177" i="51"/>
  <c r="G176" i="51"/>
  <c r="E176" i="51"/>
  <c r="D176" i="51"/>
  <c r="C176" i="51"/>
  <c r="B176" i="51"/>
  <c r="C175" i="51"/>
  <c r="B175" i="51"/>
  <c r="G174" i="51"/>
  <c r="E174" i="51"/>
  <c r="D174" i="51"/>
  <c r="C174" i="51"/>
  <c r="B174" i="51"/>
  <c r="G173" i="51"/>
  <c r="E173" i="51"/>
  <c r="D173" i="51"/>
  <c r="C173" i="51"/>
  <c r="B173" i="51"/>
  <c r="H172" i="51"/>
  <c r="H168" i="51" s="1"/>
  <c r="E172" i="51"/>
  <c r="D172" i="51"/>
  <c r="C172" i="51"/>
  <c r="B172" i="51"/>
  <c r="G171" i="51"/>
  <c r="E171" i="51"/>
  <c r="D171" i="51"/>
  <c r="C171" i="51"/>
  <c r="B171" i="51"/>
  <c r="G170" i="51"/>
  <c r="E170" i="51"/>
  <c r="D170" i="51"/>
  <c r="C170" i="51"/>
  <c r="B170" i="51"/>
  <c r="G169" i="51"/>
  <c r="E169" i="51"/>
  <c r="D169" i="51"/>
  <c r="C169" i="51"/>
  <c r="B169" i="51"/>
  <c r="C168" i="51"/>
  <c r="B168" i="51"/>
  <c r="G167" i="51"/>
  <c r="E167" i="51"/>
  <c r="D167" i="51"/>
  <c r="C167" i="51"/>
  <c r="B167" i="51"/>
  <c r="G166" i="51"/>
  <c r="E166" i="51"/>
  <c r="D166" i="51"/>
  <c r="C166" i="51"/>
  <c r="B166" i="51"/>
  <c r="H165" i="51"/>
  <c r="H161" i="51" s="1"/>
  <c r="E165" i="51"/>
  <c r="D165" i="51"/>
  <c r="C165" i="51"/>
  <c r="B165" i="51"/>
  <c r="G164" i="51"/>
  <c r="E164" i="51"/>
  <c r="D164" i="51"/>
  <c r="C164" i="51"/>
  <c r="B164" i="51"/>
  <c r="G163" i="51"/>
  <c r="E163" i="51"/>
  <c r="D163" i="51"/>
  <c r="C163" i="51"/>
  <c r="B163" i="51"/>
  <c r="G162" i="51"/>
  <c r="E162" i="51"/>
  <c r="D162" i="51"/>
  <c r="C162" i="51"/>
  <c r="B162" i="51"/>
  <c r="C161" i="51"/>
  <c r="B161" i="51"/>
  <c r="G160" i="51"/>
  <c r="E160" i="51"/>
  <c r="D160" i="51"/>
  <c r="C160" i="51"/>
  <c r="B160" i="51"/>
  <c r="G159" i="51"/>
  <c r="E159" i="51"/>
  <c r="D159" i="51"/>
  <c r="C159" i="51"/>
  <c r="B159" i="51"/>
  <c r="H158" i="51"/>
  <c r="H154" i="51" s="1"/>
  <c r="E158" i="51"/>
  <c r="D158" i="51"/>
  <c r="C158" i="51"/>
  <c r="B158" i="51"/>
  <c r="G157" i="51"/>
  <c r="E157" i="51"/>
  <c r="D157" i="51"/>
  <c r="C157" i="51"/>
  <c r="B157" i="51"/>
  <c r="G156" i="51"/>
  <c r="E156" i="51"/>
  <c r="D156" i="51"/>
  <c r="C156" i="51"/>
  <c r="B156" i="51"/>
  <c r="G155" i="51"/>
  <c r="E155" i="51"/>
  <c r="D155" i="51"/>
  <c r="C155" i="51"/>
  <c r="B155" i="51"/>
  <c r="C154" i="51"/>
  <c r="B154" i="51"/>
  <c r="G153" i="51"/>
  <c r="E153" i="51"/>
  <c r="D153" i="51"/>
  <c r="C153" i="51"/>
  <c r="B153" i="51"/>
  <c r="G152" i="51"/>
  <c r="E152" i="51"/>
  <c r="D152" i="51"/>
  <c r="C152" i="51"/>
  <c r="B152" i="51"/>
  <c r="H151" i="51"/>
  <c r="H147" i="51" s="1"/>
  <c r="E151" i="51"/>
  <c r="D151" i="51"/>
  <c r="C151" i="51"/>
  <c r="B151" i="51"/>
  <c r="G150" i="51"/>
  <c r="E150" i="51"/>
  <c r="D150" i="51"/>
  <c r="C150" i="51"/>
  <c r="B150" i="51"/>
  <c r="G149" i="51"/>
  <c r="E149" i="51"/>
  <c r="D149" i="51"/>
  <c r="C149" i="51"/>
  <c r="B149" i="51"/>
  <c r="G148" i="51"/>
  <c r="E148" i="51"/>
  <c r="D148" i="51"/>
  <c r="C148" i="51"/>
  <c r="B148" i="51"/>
  <c r="C147" i="51"/>
  <c r="B147" i="51"/>
  <c r="G146" i="51"/>
  <c r="E146" i="51"/>
  <c r="D146" i="51"/>
  <c r="C146" i="51"/>
  <c r="B146" i="51"/>
  <c r="G145" i="51"/>
  <c r="E145" i="51"/>
  <c r="D145" i="51"/>
  <c r="C145" i="51"/>
  <c r="B145" i="51"/>
  <c r="H144" i="51"/>
  <c r="H140" i="51" s="1"/>
  <c r="E144" i="51"/>
  <c r="D144" i="51"/>
  <c r="C144" i="51"/>
  <c r="B144" i="51"/>
  <c r="G143" i="51"/>
  <c r="E143" i="51"/>
  <c r="D143" i="51"/>
  <c r="C143" i="51"/>
  <c r="B143" i="51"/>
  <c r="G142" i="51"/>
  <c r="E142" i="51"/>
  <c r="D142" i="51"/>
  <c r="C142" i="51"/>
  <c r="B142" i="51"/>
  <c r="G141" i="51"/>
  <c r="E141" i="51"/>
  <c r="D141" i="51"/>
  <c r="C141" i="51"/>
  <c r="B141" i="51"/>
  <c r="C140" i="51"/>
  <c r="B140" i="51"/>
  <c r="G139" i="51"/>
  <c r="E139" i="51"/>
  <c r="D139" i="51"/>
  <c r="C139" i="51"/>
  <c r="B139" i="51"/>
  <c r="G138" i="51"/>
  <c r="E138" i="51"/>
  <c r="D138" i="51"/>
  <c r="C138" i="51"/>
  <c r="B138" i="51"/>
  <c r="H137" i="51"/>
  <c r="H133" i="51" s="1"/>
  <c r="E137" i="51"/>
  <c r="D137" i="51"/>
  <c r="C137" i="51"/>
  <c r="B137" i="51"/>
  <c r="G136" i="51"/>
  <c r="E136" i="51"/>
  <c r="D136" i="51"/>
  <c r="C136" i="51"/>
  <c r="B136" i="51"/>
  <c r="G135" i="51"/>
  <c r="E135" i="51"/>
  <c r="D135" i="51"/>
  <c r="C135" i="51"/>
  <c r="B135" i="51"/>
  <c r="G134" i="51"/>
  <c r="E134" i="51"/>
  <c r="D134" i="51"/>
  <c r="C134" i="51"/>
  <c r="B134" i="51"/>
  <c r="C133" i="51"/>
  <c r="B133" i="51"/>
  <c r="G132" i="51"/>
  <c r="E132" i="51"/>
  <c r="D132" i="51"/>
  <c r="C132" i="51"/>
  <c r="B132" i="51"/>
  <c r="G131" i="51"/>
  <c r="E131" i="51"/>
  <c r="D131" i="51"/>
  <c r="C131" i="51"/>
  <c r="B131" i="51"/>
  <c r="H130" i="51"/>
  <c r="H126" i="51" s="1"/>
  <c r="E130" i="51"/>
  <c r="D130" i="51"/>
  <c r="C130" i="51"/>
  <c r="B130" i="51"/>
  <c r="G129" i="51"/>
  <c r="E129" i="51"/>
  <c r="D129" i="51"/>
  <c r="C129" i="51"/>
  <c r="B129" i="51"/>
  <c r="G128" i="51"/>
  <c r="E128" i="51"/>
  <c r="D128" i="51"/>
  <c r="C128" i="51"/>
  <c r="B128" i="51"/>
  <c r="G127" i="51"/>
  <c r="E127" i="51"/>
  <c r="D127" i="51"/>
  <c r="C127" i="51"/>
  <c r="B127" i="51"/>
  <c r="C126" i="51"/>
  <c r="B126" i="51"/>
  <c r="G125" i="51"/>
  <c r="E125" i="51"/>
  <c r="D125" i="51"/>
  <c r="C125" i="51"/>
  <c r="B125" i="51"/>
  <c r="G124" i="51"/>
  <c r="E124" i="51"/>
  <c r="D124" i="51"/>
  <c r="C124" i="51"/>
  <c r="B124" i="51"/>
  <c r="H123" i="51"/>
  <c r="H119" i="51" s="1"/>
  <c r="E123" i="51"/>
  <c r="D123" i="51"/>
  <c r="C123" i="51"/>
  <c r="B123" i="51"/>
  <c r="G122" i="51"/>
  <c r="E122" i="51"/>
  <c r="D122" i="51"/>
  <c r="C122" i="51"/>
  <c r="B122" i="51"/>
  <c r="G121" i="51"/>
  <c r="E121" i="51"/>
  <c r="D121" i="51"/>
  <c r="C121" i="51"/>
  <c r="B121" i="51"/>
  <c r="G120" i="51"/>
  <c r="E120" i="51"/>
  <c r="D120" i="51"/>
  <c r="C120" i="51"/>
  <c r="B120" i="51"/>
  <c r="C119" i="51"/>
  <c r="B119" i="51"/>
  <c r="G118" i="51"/>
  <c r="E118" i="51"/>
  <c r="D118" i="51"/>
  <c r="C118" i="51"/>
  <c r="B118" i="51"/>
  <c r="G117" i="51"/>
  <c r="E117" i="51"/>
  <c r="D117" i="51"/>
  <c r="C117" i="51"/>
  <c r="B117" i="51"/>
  <c r="H116" i="51"/>
  <c r="H112" i="51" s="1"/>
  <c r="E116" i="51"/>
  <c r="D116" i="51"/>
  <c r="C116" i="51"/>
  <c r="B116" i="51"/>
  <c r="G115" i="51"/>
  <c r="E115" i="51"/>
  <c r="D115" i="51"/>
  <c r="C115" i="51"/>
  <c r="B115" i="51"/>
  <c r="G114" i="51"/>
  <c r="E114" i="51"/>
  <c r="D114" i="51"/>
  <c r="C114" i="51"/>
  <c r="B114" i="51"/>
  <c r="G113" i="51"/>
  <c r="E113" i="51"/>
  <c r="D113" i="51"/>
  <c r="C113" i="51"/>
  <c r="B113" i="51"/>
  <c r="C112" i="51"/>
  <c r="B112" i="51"/>
  <c r="G111" i="51"/>
  <c r="E111" i="51"/>
  <c r="D111" i="51"/>
  <c r="C111" i="51"/>
  <c r="B111" i="51"/>
  <c r="G110" i="51"/>
  <c r="E110" i="51"/>
  <c r="D110" i="51"/>
  <c r="C110" i="51"/>
  <c r="B110" i="51"/>
  <c r="H109" i="51"/>
  <c r="H105" i="51" s="1"/>
  <c r="G109" i="51"/>
  <c r="E109" i="51"/>
  <c r="D109" i="51"/>
  <c r="C109" i="51"/>
  <c r="B109" i="51"/>
  <c r="G108" i="51"/>
  <c r="E108" i="51"/>
  <c r="D108" i="51"/>
  <c r="C108" i="51"/>
  <c r="B108" i="51"/>
  <c r="G107" i="51"/>
  <c r="E107" i="51"/>
  <c r="D107" i="51"/>
  <c r="C107" i="51"/>
  <c r="B107" i="51"/>
  <c r="G106" i="51"/>
  <c r="E106" i="51"/>
  <c r="D106" i="51"/>
  <c r="C106" i="51"/>
  <c r="B106" i="51"/>
  <c r="C105" i="51"/>
  <c r="B105" i="51"/>
  <c r="G104" i="51"/>
  <c r="E104" i="51"/>
  <c r="D104" i="51"/>
  <c r="C104" i="51"/>
  <c r="B104" i="51"/>
  <c r="G103" i="51"/>
  <c r="E103" i="51"/>
  <c r="D103" i="51"/>
  <c r="C103" i="51"/>
  <c r="B103" i="51"/>
  <c r="H102" i="51"/>
  <c r="H98" i="51" s="1"/>
  <c r="E102" i="51"/>
  <c r="D102" i="51"/>
  <c r="C102" i="51"/>
  <c r="B102" i="51"/>
  <c r="G101" i="51"/>
  <c r="E101" i="51"/>
  <c r="D101" i="51"/>
  <c r="C101" i="51"/>
  <c r="B101" i="51"/>
  <c r="G100" i="51"/>
  <c r="E100" i="51"/>
  <c r="D100" i="51"/>
  <c r="C100" i="51"/>
  <c r="B100" i="51"/>
  <c r="G99" i="51"/>
  <c r="E99" i="51"/>
  <c r="D99" i="51"/>
  <c r="C99" i="51"/>
  <c r="B99" i="51"/>
  <c r="C98" i="51"/>
  <c r="B98" i="51"/>
  <c r="G97" i="51"/>
  <c r="E97" i="51"/>
  <c r="D97" i="51"/>
  <c r="C97" i="51"/>
  <c r="B97" i="51"/>
  <c r="G96" i="51"/>
  <c r="E96" i="51"/>
  <c r="D96" i="51"/>
  <c r="C96" i="51"/>
  <c r="B96" i="51"/>
  <c r="H95" i="51"/>
  <c r="H91" i="51" s="1"/>
  <c r="E95" i="51"/>
  <c r="D95" i="51"/>
  <c r="C95" i="51"/>
  <c r="B95" i="51"/>
  <c r="G94" i="51"/>
  <c r="E94" i="51"/>
  <c r="D94" i="51"/>
  <c r="C94" i="51"/>
  <c r="B94" i="51"/>
  <c r="G93" i="51"/>
  <c r="E93" i="51"/>
  <c r="D93" i="51"/>
  <c r="C93" i="51"/>
  <c r="B93" i="51"/>
  <c r="G92" i="51"/>
  <c r="E92" i="51"/>
  <c r="D92" i="51"/>
  <c r="C92" i="51"/>
  <c r="B92" i="51"/>
  <c r="C91" i="51"/>
  <c r="B91" i="51"/>
  <c r="G90" i="51"/>
  <c r="E90" i="51"/>
  <c r="D90" i="51"/>
  <c r="C90" i="51"/>
  <c r="B90" i="51"/>
  <c r="G89" i="51"/>
  <c r="E89" i="51"/>
  <c r="D89" i="51"/>
  <c r="C89" i="51"/>
  <c r="B89" i="51"/>
  <c r="H88" i="51"/>
  <c r="H84" i="51" s="1"/>
  <c r="E88" i="51"/>
  <c r="D88" i="51"/>
  <c r="C88" i="51"/>
  <c r="B88" i="51"/>
  <c r="G87" i="51"/>
  <c r="E87" i="51"/>
  <c r="D87" i="51"/>
  <c r="C87" i="51"/>
  <c r="B87" i="51"/>
  <c r="G86" i="51"/>
  <c r="E86" i="51"/>
  <c r="D86" i="51"/>
  <c r="C86" i="51"/>
  <c r="B86" i="51"/>
  <c r="G85" i="51"/>
  <c r="E85" i="51"/>
  <c r="D85" i="51"/>
  <c r="C85" i="51"/>
  <c r="B85" i="51"/>
  <c r="C84" i="51"/>
  <c r="B84" i="51"/>
  <c r="G83" i="51"/>
  <c r="E83" i="51"/>
  <c r="D83" i="51"/>
  <c r="C83" i="51"/>
  <c r="B83" i="51"/>
  <c r="G82" i="51"/>
  <c r="E82" i="51"/>
  <c r="D82" i="51"/>
  <c r="C82" i="51"/>
  <c r="B82" i="51"/>
  <c r="H81" i="51"/>
  <c r="H77" i="51" s="1"/>
  <c r="E81" i="51"/>
  <c r="D81" i="51"/>
  <c r="C81" i="51"/>
  <c r="B81" i="51"/>
  <c r="G80" i="51"/>
  <c r="E80" i="51"/>
  <c r="D80" i="51"/>
  <c r="C80" i="51"/>
  <c r="B80" i="51"/>
  <c r="G79" i="51"/>
  <c r="E79" i="51"/>
  <c r="D79" i="51"/>
  <c r="C79" i="51"/>
  <c r="B79" i="51"/>
  <c r="G78" i="51"/>
  <c r="E78" i="51"/>
  <c r="D78" i="51"/>
  <c r="C78" i="51"/>
  <c r="B78" i="51"/>
  <c r="C77" i="51"/>
  <c r="B77" i="51"/>
  <c r="G76" i="51"/>
  <c r="E76" i="51"/>
  <c r="D76" i="51"/>
  <c r="C76" i="51"/>
  <c r="B76" i="51"/>
  <c r="G75" i="51"/>
  <c r="E75" i="51"/>
  <c r="D75" i="51"/>
  <c r="C75" i="51"/>
  <c r="B75" i="51"/>
  <c r="H74" i="51"/>
  <c r="H70" i="51" s="1"/>
  <c r="E74" i="51"/>
  <c r="D74" i="51"/>
  <c r="C74" i="51"/>
  <c r="B74" i="51"/>
  <c r="G73" i="51"/>
  <c r="E73" i="51"/>
  <c r="D73" i="51"/>
  <c r="C73" i="51"/>
  <c r="B73" i="51"/>
  <c r="G72" i="51"/>
  <c r="E72" i="51"/>
  <c r="D72" i="51"/>
  <c r="C72" i="51"/>
  <c r="B72" i="51"/>
  <c r="G71" i="51"/>
  <c r="E71" i="51"/>
  <c r="D71" i="51"/>
  <c r="C71" i="51"/>
  <c r="B71" i="51"/>
  <c r="C70" i="51"/>
  <c r="B70" i="51"/>
  <c r="G69" i="51"/>
  <c r="E69" i="51"/>
  <c r="D69" i="51"/>
  <c r="C69" i="51"/>
  <c r="B69" i="51"/>
  <c r="G68" i="51"/>
  <c r="E68" i="51"/>
  <c r="D68" i="51"/>
  <c r="C68" i="51"/>
  <c r="B68" i="51"/>
  <c r="H67" i="51"/>
  <c r="H63" i="51" s="1"/>
  <c r="E67" i="51"/>
  <c r="D67" i="51"/>
  <c r="C67" i="51"/>
  <c r="B67" i="51"/>
  <c r="G66" i="51"/>
  <c r="E66" i="51"/>
  <c r="D66" i="51"/>
  <c r="C66" i="51"/>
  <c r="B66" i="51"/>
  <c r="G65" i="51"/>
  <c r="E65" i="51"/>
  <c r="D65" i="51"/>
  <c r="C65" i="51"/>
  <c r="B65" i="51"/>
  <c r="G64" i="51"/>
  <c r="E64" i="51"/>
  <c r="D64" i="51"/>
  <c r="C64" i="51"/>
  <c r="B64" i="51"/>
  <c r="C63" i="51"/>
  <c r="B63" i="51"/>
  <c r="G62" i="51"/>
  <c r="E62" i="51"/>
  <c r="D62" i="51"/>
  <c r="C62" i="51"/>
  <c r="B62" i="51"/>
  <c r="G61" i="51"/>
  <c r="E61" i="51"/>
  <c r="D61" i="51"/>
  <c r="C61" i="51"/>
  <c r="B61" i="51"/>
  <c r="H60" i="51"/>
  <c r="H56" i="51" s="1"/>
  <c r="E60" i="51"/>
  <c r="D60" i="51"/>
  <c r="C60" i="51"/>
  <c r="B60" i="51"/>
  <c r="G59" i="51"/>
  <c r="E59" i="51"/>
  <c r="D59" i="51"/>
  <c r="C59" i="51"/>
  <c r="B59" i="51"/>
  <c r="G58" i="51"/>
  <c r="E58" i="51"/>
  <c r="D58" i="51"/>
  <c r="C58" i="51"/>
  <c r="B58" i="51"/>
  <c r="G57" i="51"/>
  <c r="E57" i="51"/>
  <c r="D57" i="51"/>
  <c r="C57" i="51"/>
  <c r="B57" i="51"/>
  <c r="C56" i="51"/>
  <c r="B56" i="51"/>
  <c r="G55" i="51"/>
  <c r="E55" i="51"/>
  <c r="D55" i="51"/>
  <c r="C55" i="51"/>
  <c r="B55" i="51"/>
  <c r="G54" i="51"/>
  <c r="E54" i="51"/>
  <c r="D54" i="51"/>
  <c r="C54" i="51"/>
  <c r="B54" i="51"/>
  <c r="H53" i="51"/>
  <c r="H49" i="51" s="1"/>
  <c r="E53" i="51"/>
  <c r="D53" i="51"/>
  <c r="C53" i="51"/>
  <c r="B53" i="51"/>
  <c r="G52" i="51"/>
  <c r="E52" i="51"/>
  <c r="D52" i="51"/>
  <c r="C52" i="51"/>
  <c r="B52" i="51"/>
  <c r="G51" i="51"/>
  <c r="E51" i="51"/>
  <c r="D51" i="51"/>
  <c r="C51" i="51"/>
  <c r="B51" i="51"/>
  <c r="G50" i="51"/>
  <c r="E50" i="51"/>
  <c r="D50" i="51"/>
  <c r="C50" i="51"/>
  <c r="B50" i="51"/>
  <c r="C49" i="51"/>
  <c r="B49" i="51"/>
  <c r="G48" i="51"/>
  <c r="E48" i="51"/>
  <c r="D48" i="51"/>
  <c r="C48" i="51"/>
  <c r="B48" i="51"/>
  <c r="G47" i="51"/>
  <c r="E47" i="51"/>
  <c r="D47" i="51"/>
  <c r="C47" i="51"/>
  <c r="B47" i="51"/>
  <c r="H46" i="51"/>
  <c r="H42" i="51" s="1"/>
  <c r="E46" i="51"/>
  <c r="D46" i="51"/>
  <c r="C46" i="51"/>
  <c r="B46" i="51"/>
  <c r="G45" i="51"/>
  <c r="E45" i="51"/>
  <c r="D45" i="51"/>
  <c r="C45" i="51"/>
  <c r="B45" i="51"/>
  <c r="G44" i="51"/>
  <c r="E44" i="51"/>
  <c r="D44" i="51"/>
  <c r="C44" i="51"/>
  <c r="B44" i="51"/>
  <c r="G43" i="51"/>
  <c r="E43" i="51"/>
  <c r="D43" i="51"/>
  <c r="C43" i="51"/>
  <c r="B43" i="51"/>
  <c r="C42" i="51"/>
  <c r="B42" i="51"/>
  <c r="G41" i="51"/>
  <c r="E41" i="51"/>
  <c r="D41" i="51"/>
  <c r="C41" i="51"/>
  <c r="B41" i="51"/>
  <c r="G40" i="51"/>
  <c r="E40" i="51"/>
  <c r="D40" i="51"/>
  <c r="C40" i="51"/>
  <c r="B40" i="51"/>
  <c r="H39" i="51"/>
  <c r="H35" i="51" s="1"/>
  <c r="E39" i="51"/>
  <c r="D39" i="51"/>
  <c r="C39" i="51"/>
  <c r="B39" i="51"/>
  <c r="G38" i="51"/>
  <c r="E38" i="51"/>
  <c r="D38" i="51"/>
  <c r="C38" i="51"/>
  <c r="B38" i="51"/>
  <c r="G37" i="51"/>
  <c r="E37" i="51"/>
  <c r="D37" i="51"/>
  <c r="C37" i="51"/>
  <c r="B37" i="51"/>
  <c r="G36" i="51"/>
  <c r="E36" i="51"/>
  <c r="D36" i="51"/>
  <c r="C36" i="51"/>
  <c r="B36" i="51"/>
  <c r="C35" i="51"/>
  <c r="B35" i="51"/>
  <c r="G34" i="51"/>
  <c r="E34" i="51"/>
  <c r="D34" i="51"/>
  <c r="C34" i="51"/>
  <c r="B34" i="51"/>
  <c r="G33" i="51"/>
  <c r="E33" i="51"/>
  <c r="D33" i="51"/>
  <c r="C33" i="51"/>
  <c r="B33" i="51"/>
  <c r="H32" i="51"/>
  <c r="H28" i="51" s="1"/>
  <c r="E32" i="51"/>
  <c r="D32" i="51"/>
  <c r="C32" i="51"/>
  <c r="B32" i="51"/>
  <c r="G31" i="51"/>
  <c r="E31" i="51"/>
  <c r="D31" i="51"/>
  <c r="C31" i="51"/>
  <c r="B31" i="51"/>
  <c r="G30" i="51"/>
  <c r="E30" i="51"/>
  <c r="D30" i="51"/>
  <c r="C30" i="51"/>
  <c r="B30" i="51"/>
  <c r="G29" i="51"/>
  <c r="E29" i="51"/>
  <c r="D29" i="51"/>
  <c r="C29" i="51"/>
  <c r="B29" i="51"/>
  <c r="C28" i="51"/>
  <c r="B28" i="51"/>
  <c r="G27" i="51"/>
  <c r="E27" i="51"/>
  <c r="D27" i="51"/>
  <c r="C27" i="51"/>
  <c r="B27" i="51"/>
  <c r="G26" i="51"/>
  <c r="E26" i="51"/>
  <c r="D26" i="51"/>
  <c r="C26" i="51"/>
  <c r="B26" i="51"/>
  <c r="H25" i="51"/>
  <c r="H21" i="51" s="1"/>
  <c r="E25" i="51"/>
  <c r="D25" i="51"/>
  <c r="C25" i="51"/>
  <c r="B25" i="51"/>
  <c r="G24" i="51"/>
  <c r="E24" i="51"/>
  <c r="D24" i="51"/>
  <c r="C24" i="51"/>
  <c r="B24" i="51"/>
  <c r="G23" i="51"/>
  <c r="E23" i="51"/>
  <c r="D23" i="51"/>
  <c r="C23" i="51"/>
  <c r="B23" i="51"/>
  <c r="G22" i="51"/>
  <c r="E22" i="51"/>
  <c r="D22" i="51"/>
  <c r="C22" i="51"/>
  <c r="B22" i="51"/>
  <c r="C21" i="51"/>
  <c r="B21" i="51"/>
  <c r="G20" i="51"/>
  <c r="E20" i="51"/>
  <c r="D20" i="51"/>
  <c r="C20" i="51"/>
  <c r="B20" i="51"/>
  <c r="G19" i="51"/>
  <c r="E19" i="51"/>
  <c r="D19" i="51"/>
  <c r="C19" i="51"/>
  <c r="B19" i="51"/>
  <c r="H18" i="51"/>
  <c r="H14" i="51" s="1"/>
  <c r="E18" i="51"/>
  <c r="D18" i="51"/>
  <c r="C18" i="51"/>
  <c r="B18" i="51"/>
  <c r="G17" i="51"/>
  <c r="E17" i="51"/>
  <c r="D17" i="51"/>
  <c r="C17" i="51"/>
  <c r="B17" i="51"/>
  <c r="G16" i="51"/>
  <c r="E16" i="51"/>
  <c r="D16" i="51"/>
  <c r="C16" i="51"/>
  <c r="B16" i="51"/>
  <c r="G15" i="51"/>
  <c r="E15" i="51"/>
  <c r="D15" i="51"/>
  <c r="C15" i="51"/>
  <c r="B15" i="51"/>
  <c r="C14" i="51"/>
  <c r="B14" i="51"/>
  <c r="G13" i="51"/>
  <c r="E13" i="51"/>
  <c r="D13" i="51"/>
  <c r="C13" i="51"/>
  <c r="B13" i="51"/>
  <c r="G12" i="51"/>
  <c r="E12" i="51"/>
  <c r="D12" i="51"/>
  <c r="C12" i="51"/>
  <c r="B12" i="51"/>
  <c r="H11" i="51"/>
  <c r="H7" i="51" s="1"/>
  <c r="E11" i="51"/>
  <c r="D11" i="51"/>
  <c r="C11" i="51"/>
  <c r="B11" i="51"/>
  <c r="G10" i="51"/>
  <c r="E10" i="51"/>
  <c r="D10" i="51"/>
  <c r="C10" i="51"/>
  <c r="B10" i="51"/>
  <c r="G9" i="51"/>
  <c r="E9" i="51"/>
  <c r="D9" i="51"/>
  <c r="C9" i="51"/>
  <c r="B9" i="51"/>
  <c r="G8" i="51"/>
  <c r="E8" i="51"/>
  <c r="D8" i="51"/>
  <c r="C8" i="51"/>
  <c r="B8" i="51"/>
  <c r="C7" i="51"/>
  <c r="B7" i="51"/>
  <c r="A5" i="50"/>
  <c r="G237" i="50"/>
  <c r="F237" i="50"/>
  <c r="C237" i="50"/>
  <c r="B237" i="50"/>
  <c r="G236" i="50"/>
  <c r="F236" i="50"/>
  <c r="C236" i="50"/>
  <c r="B236" i="50"/>
  <c r="H231" i="50"/>
  <c r="C235" i="50"/>
  <c r="B235" i="50"/>
  <c r="G234" i="50"/>
  <c r="F234" i="50"/>
  <c r="C234" i="50"/>
  <c r="B234" i="50"/>
  <c r="G233" i="50"/>
  <c r="C233" i="50"/>
  <c r="B233" i="50"/>
  <c r="G232" i="50"/>
  <c r="C232" i="50"/>
  <c r="B232" i="50"/>
  <c r="C231" i="50"/>
  <c r="B231" i="50"/>
  <c r="G230" i="50"/>
  <c r="F230" i="50"/>
  <c r="C230" i="50"/>
  <c r="B230" i="50"/>
  <c r="G229" i="50"/>
  <c r="F229" i="50"/>
  <c r="C229" i="50"/>
  <c r="B229" i="50"/>
  <c r="H224" i="50"/>
  <c r="F228" i="50"/>
  <c r="C228" i="50"/>
  <c r="B228" i="50"/>
  <c r="G227" i="50"/>
  <c r="C227" i="50"/>
  <c r="B227" i="50"/>
  <c r="G226" i="50"/>
  <c r="C226" i="50"/>
  <c r="B226" i="50"/>
  <c r="G225" i="50"/>
  <c r="C225" i="50"/>
  <c r="B225" i="50"/>
  <c r="C224" i="50"/>
  <c r="B224" i="50"/>
  <c r="G223" i="50"/>
  <c r="F223" i="50"/>
  <c r="C223" i="50"/>
  <c r="B223" i="50"/>
  <c r="G222" i="50"/>
  <c r="F222" i="50"/>
  <c r="C222" i="50"/>
  <c r="B222" i="50"/>
  <c r="H217" i="50"/>
  <c r="C221" i="50"/>
  <c r="B221" i="50"/>
  <c r="G220" i="50"/>
  <c r="C220" i="50"/>
  <c r="B220" i="50"/>
  <c r="G219" i="50"/>
  <c r="C219" i="50"/>
  <c r="B219" i="50"/>
  <c r="G218" i="50"/>
  <c r="C218" i="50"/>
  <c r="B218" i="50"/>
  <c r="C217" i="50"/>
  <c r="B217" i="50"/>
  <c r="G216" i="50"/>
  <c r="F216" i="50"/>
  <c r="C216" i="50"/>
  <c r="B216" i="50"/>
  <c r="G215" i="50"/>
  <c r="F215" i="50"/>
  <c r="C215" i="50"/>
  <c r="B215" i="50"/>
  <c r="H210" i="50"/>
  <c r="F214" i="50"/>
  <c r="C214" i="50"/>
  <c r="B214" i="50"/>
  <c r="G213" i="50"/>
  <c r="F213" i="50"/>
  <c r="C213" i="50"/>
  <c r="B213" i="50"/>
  <c r="G212" i="50"/>
  <c r="C212" i="50"/>
  <c r="B212" i="50"/>
  <c r="G211" i="50"/>
  <c r="C211" i="50"/>
  <c r="B211" i="50"/>
  <c r="C210" i="50"/>
  <c r="B210" i="50"/>
  <c r="G209" i="50"/>
  <c r="F209" i="50"/>
  <c r="C209" i="50"/>
  <c r="B209" i="50"/>
  <c r="G208" i="50"/>
  <c r="F208" i="50"/>
  <c r="C208" i="50"/>
  <c r="B208" i="50"/>
  <c r="H203" i="50"/>
  <c r="F207" i="50"/>
  <c r="C207" i="50"/>
  <c r="B207" i="50"/>
  <c r="G206" i="50"/>
  <c r="F206" i="50"/>
  <c r="C206" i="50"/>
  <c r="B206" i="50"/>
  <c r="G205" i="50"/>
  <c r="F205" i="50"/>
  <c r="C205" i="50"/>
  <c r="B205" i="50"/>
  <c r="G204" i="50"/>
  <c r="F204" i="50"/>
  <c r="C204" i="50"/>
  <c r="B204" i="50"/>
  <c r="C203" i="50"/>
  <c r="B203" i="50"/>
  <c r="G202" i="50"/>
  <c r="F202" i="50"/>
  <c r="C202" i="50"/>
  <c r="B202" i="50"/>
  <c r="G201" i="50"/>
  <c r="F201" i="50"/>
  <c r="C201" i="50"/>
  <c r="B201" i="50"/>
  <c r="H196" i="50"/>
  <c r="G200" i="50"/>
  <c r="C200" i="50"/>
  <c r="B200" i="50"/>
  <c r="G199" i="50"/>
  <c r="C199" i="50"/>
  <c r="B199" i="50"/>
  <c r="G198" i="50"/>
  <c r="C198" i="50"/>
  <c r="B198" i="50"/>
  <c r="G197" i="50"/>
  <c r="C197" i="50"/>
  <c r="B197" i="50"/>
  <c r="C196" i="50"/>
  <c r="B196" i="50"/>
  <c r="G195" i="50"/>
  <c r="F195" i="50"/>
  <c r="C195" i="50"/>
  <c r="B195" i="50"/>
  <c r="G194" i="50"/>
  <c r="F194" i="50"/>
  <c r="C194" i="50"/>
  <c r="B194" i="50"/>
  <c r="H189" i="50"/>
  <c r="C193" i="50"/>
  <c r="B193" i="50"/>
  <c r="G192" i="50"/>
  <c r="F192" i="50"/>
  <c r="C192" i="50"/>
  <c r="B192" i="50"/>
  <c r="G191" i="50"/>
  <c r="C191" i="50"/>
  <c r="B191" i="50"/>
  <c r="G190" i="50"/>
  <c r="F190" i="50"/>
  <c r="C190" i="50"/>
  <c r="B190" i="50"/>
  <c r="C189" i="50"/>
  <c r="B189" i="50"/>
  <c r="G188" i="50"/>
  <c r="F188" i="50"/>
  <c r="C188" i="50"/>
  <c r="B188" i="50"/>
  <c r="G187" i="50"/>
  <c r="F187" i="50"/>
  <c r="C187" i="50"/>
  <c r="B187" i="50"/>
  <c r="H182" i="50"/>
  <c r="G186" i="50"/>
  <c r="C186" i="50"/>
  <c r="B186" i="50"/>
  <c r="G185" i="50"/>
  <c r="F185" i="50"/>
  <c r="C185" i="50"/>
  <c r="B185" i="50"/>
  <c r="G184" i="50"/>
  <c r="C184" i="50"/>
  <c r="B184" i="50"/>
  <c r="G183" i="50"/>
  <c r="C183" i="50"/>
  <c r="B183" i="50"/>
  <c r="C182" i="50"/>
  <c r="B182" i="50"/>
  <c r="G181" i="50"/>
  <c r="F181" i="50"/>
  <c r="C181" i="50"/>
  <c r="B181" i="50"/>
  <c r="G180" i="50"/>
  <c r="F180" i="50"/>
  <c r="C180" i="50"/>
  <c r="B180" i="50"/>
  <c r="H175" i="50"/>
  <c r="F179" i="50"/>
  <c r="C179" i="50"/>
  <c r="B179" i="50"/>
  <c r="G178" i="50"/>
  <c r="C178" i="50"/>
  <c r="B178" i="50"/>
  <c r="G177" i="50"/>
  <c r="C177" i="50"/>
  <c r="B177" i="50"/>
  <c r="G176" i="50"/>
  <c r="F176" i="50"/>
  <c r="C176" i="50"/>
  <c r="B176" i="50"/>
  <c r="C175" i="50"/>
  <c r="B175" i="50"/>
  <c r="G174" i="50"/>
  <c r="F174" i="50"/>
  <c r="C174" i="50"/>
  <c r="B174" i="50"/>
  <c r="G173" i="50"/>
  <c r="F173" i="50"/>
  <c r="C173" i="50"/>
  <c r="B173" i="50"/>
  <c r="H168" i="50"/>
  <c r="F172" i="50"/>
  <c r="C172" i="50"/>
  <c r="B172" i="50"/>
  <c r="G171" i="50"/>
  <c r="F171" i="50"/>
  <c r="C171" i="50"/>
  <c r="B171" i="50"/>
  <c r="G170" i="50"/>
  <c r="F170" i="50"/>
  <c r="C170" i="50"/>
  <c r="B170" i="50"/>
  <c r="G169" i="50"/>
  <c r="F169" i="50"/>
  <c r="C169" i="50"/>
  <c r="B169" i="50"/>
  <c r="C168" i="50"/>
  <c r="B168" i="50"/>
  <c r="G167" i="50"/>
  <c r="F167" i="50"/>
  <c r="C167" i="50"/>
  <c r="B167" i="50"/>
  <c r="G166" i="50"/>
  <c r="F166" i="50"/>
  <c r="C166" i="50"/>
  <c r="B166" i="50"/>
  <c r="H161" i="50"/>
  <c r="F165" i="50"/>
  <c r="C165" i="50"/>
  <c r="B165" i="50"/>
  <c r="G164" i="50"/>
  <c r="C164" i="50"/>
  <c r="B164" i="50"/>
  <c r="G163" i="50"/>
  <c r="C163" i="50"/>
  <c r="B163" i="50"/>
  <c r="G162" i="50"/>
  <c r="F162" i="50"/>
  <c r="C162" i="50"/>
  <c r="B162" i="50"/>
  <c r="C161" i="50"/>
  <c r="B161" i="50"/>
  <c r="G160" i="50"/>
  <c r="F160" i="50"/>
  <c r="C160" i="50"/>
  <c r="B160" i="50"/>
  <c r="G159" i="50"/>
  <c r="C159" i="50"/>
  <c r="B159" i="50"/>
  <c r="H154" i="50"/>
  <c r="C158" i="50"/>
  <c r="B158" i="50"/>
  <c r="G157" i="50"/>
  <c r="C157" i="50"/>
  <c r="B157" i="50"/>
  <c r="G156" i="50"/>
  <c r="C156" i="50"/>
  <c r="B156" i="50"/>
  <c r="G155" i="50"/>
  <c r="C155" i="50"/>
  <c r="B155" i="50"/>
  <c r="C154" i="50"/>
  <c r="B154" i="50"/>
  <c r="G153" i="50"/>
  <c r="F153" i="50"/>
  <c r="C153" i="50"/>
  <c r="B153" i="50"/>
  <c r="G152" i="50"/>
  <c r="F152" i="50"/>
  <c r="C152" i="50"/>
  <c r="B152" i="50"/>
  <c r="H147" i="50"/>
  <c r="C151" i="50"/>
  <c r="B151" i="50"/>
  <c r="G150" i="50"/>
  <c r="F150" i="50"/>
  <c r="C150" i="50"/>
  <c r="B150" i="50"/>
  <c r="G149" i="50"/>
  <c r="C149" i="50"/>
  <c r="B149" i="50"/>
  <c r="G148" i="50"/>
  <c r="C148" i="50"/>
  <c r="B148" i="50"/>
  <c r="C147" i="50"/>
  <c r="B147" i="50"/>
  <c r="G146" i="50"/>
  <c r="F146" i="50"/>
  <c r="C146" i="50"/>
  <c r="B146" i="50"/>
  <c r="G145" i="50"/>
  <c r="F145" i="50"/>
  <c r="C145" i="50"/>
  <c r="B145" i="50"/>
  <c r="H140" i="50"/>
  <c r="C144" i="50"/>
  <c r="B144" i="50"/>
  <c r="G143" i="50"/>
  <c r="C143" i="50"/>
  <c r="B143" i="50"/>
  <c r="G142" i="50"/>
  <c r="C142" i="50"/>
  <c r="B142" i="50"/>
  <c r="G141" i="50"/>
  <c r="C141" i="50"/>
  <c r="B141" i="50"/>
  <c r="C140" i="50"/>
  <c r="B140" i="50"/>
  <c r="G139" i="50"/>
  <c r="F139" i="50"/>
  <c r="C139" i="50"/>
  <c r="B139" i="50"/>
  <c r="G138" i="50"/>
  <c r="F138" i="50"/>
  <c r="C138" i="50"/>
  <c r="B138" i="50"/>
  <c r="H133" i="50"/>
  <c r="F137" i="50"/>
  <c r="C137" i="50"/>
  <c r="B137" i="50"/>
  <c r="G136" i="50"/>
  <c r="F136" i="50"/>
  <c r="C136" i="50"/>
  <c r="B136" i="50"/>
  <c r="G135" i="50"/>
  <c r="F135" i="50"/>
  <c r="C135" i="50"/>
  <c r="B135" i="50"/>
  <c r="G134" i="50"/>
  <c r="F134" i="50"/>
  <c r="C134" i="50"/>
  <c r="B134" i="50"/>
  <c r="C133" i="50"/>
  <c r="B133" i="50"/>
  <c r="G132" i="50"/>
  <c r="F132" i="50"/>
  <c r="C132" i="50"/>
  <c r="B132" i="50"/>
  <c r="G131" i="50"/>
  <c r="F131" i="50"/>
  <c r="C131" i="50"/>
  <c r="B131" i="50"/>
  <c r="H126" i="50"/>
  <c r="F130" i="50"/>
  <c r="C130" i="50"/>
  <c r="B130" i="50"/>
  <c r="G129" i="50"/>
  <c r="C129" i="50"/>
  <c r="B129" i="50"/>
  <c r="G128" i="50"/>
  <c r="C128" i="50"/>
  <c r="B128" i="50"/>
  <c r="G127" i="50"/>
  <c r="C127" i="50"/>
  <c r="B127" i="50"/>
  <c r="C126" i="50"/>
  <c r="B126" i="50"/>
  <c r="G125" i="50"/>
  <c r="F125" i="50"/>
  <c r="C125" i="50"/>
  <c r="B125" i="50"/>
  <c r="G124" i="50"/>
  <c r="F124" i="50"/>
  <c r="C124" i="50"/>
  <c r="B124" i="50"/>
  <c r="H119" i="50"/>
  <c r="C123" i="50"/>
  <c r="B123" i="50"/>
  <c r="G122" i="50"/>
  <c r="F122" i="50"/>
  <c r="C122" i="50"/>
  <c r="B122" i="50"/>
  <c r="G121" i="50"/>
  <c r="C121" i="50"/>
  <c r="B121" i="50"/>
  <c r="G120" i="50"/>
  <c r="C120" i="50"/>
  <c r="B120" i="50"/>
  <c r="C119" i="50"/>
  <c r="B119" i="50"/>
  <c r="G118" i="50"/>
  <c r="F118" i="50"/>
  <c r="C118" i="50"/>
  <c r="B118" i="50"/>
  <c r="G117" i="50"/>
  <c r="F117" i="50"/>
  <c r="C117" i="50"/>
  <c r="B117" i="50"/>
  <c r="H112" i="50"/>
  <c r="F116" i="50"/>
  <c r="C116" i="50"/>
  <c r="B116" i="50"/>
  <c r="G115" i="50"/>
  <c r="F115" i="50"/>
  <c r="C115" i="50"/>
  <c r="B115" i="50"/>
  <c r="G114" i="50"/>
  <c r="F114" i="50"/>
  <c r="C114" i="50"/>
  <c r="B114" i="50"/>
  <c r="G113" i="50"/>
  <c r="F113" i="50"/>
  <c r="C113" i="50"/>
  <c r="B113" i="50"/>
  <c r="C112" i="50"/>
  <c r="B112" i="50"/>
  <c r="G111" i="50"/>
  <c r="F111" i="50"/>
  <c r="C111" i="50"/>
  <c r="B111" i="50"/>
  <c r="G110" i="50"/>
  <c r="F110" i="50"/>
  <c r="C110" i="50"/>
  <c r="B110" i="50"/>
  <c r="H105" i="50"/>
  <c r="G109" i="50"/>
  <c r="C109" i="50"/>
  <c r="B109" i="50"/>
  <c r="G108" i="50"/>
  <c r="F108" i="50"/>
  <c r="C108" i="50"/>
  <c r="B108" i="50"/>
  <c r="G107" i="50"/>
  <c r="C107" i="50"/>
  <c r="B107" i="50"/>
  <c r="G106" i="50"/>
  <c r="C106" i="50"/>
  <c r="B106" i="50"/>
  <c r="C105" i="50"/>
  <c r="B105" i="50"/>
  <c r="G104" i="50"/>
  <c r="F104" i="50"/>
  <c r="C104" i="50"/>
  <c r="B104" i="50"/>
  <c r="G103" i="50"/>
  <c r="F103" i="50"/>
  <c r="C103" i="50"/>
  <c r="B103" i="50"/>
  <c r="H98" i="50"/>
  <c r="F102" i="50"/>
  <c r="C102" i="50"/>
  <c r="B102" i="50"/>
  <c r="G101" i="50"/>
  <c r="C101" i="50"/>
  <c r="B101" i="50"/>
  <c r="G100" i="50"/>
  <c r="C100" i="50"/>
  <c r="B100" i="50"/>
  <c r="G99" i="50"/>
  <c r="C99" i="50"/>
  <c r="B99" i="50"/>
  <c r="C98" i="50"/>
  <c r="B98" i="50"/>
  <c r="G97" i="50"/>
  <c r="F97" i="50"/>
  <c r="C97" i="50"/>
  <c r="B97" i="50"/>
  <c r="G96" i="50"/>
  <c r="F96" i="50"/>
  <c r="C96" i="50"/>
  <c r="B96" i="50"/>
  <c r="H91" i="50"/>
  <c r="F95" i="50"/>
  <c r="C95" i="50"/>
  <c r="B95" i="50"/>
  <c r="G94" i="50"/>
  <c r="F94" i="50"/>
  <c r="C94" i="50"/>
  <c r="B94" i="50"/>
  <c r="G93" i="50"/>
  <c r="C93" i="50"/>
  <c r="B93" i="50"/>
  <c r="G92" i="50"/>
  <c r="F92" i="50"/>
  <c r="C92" i="50"/>
  <c r="B92" i="50"/>
  <c r="C91" i="50"/>
  <c r="B91" i="50"/>
  <c r="G90" i="50"/>
  <c r="F90" i="50"/>
  <c r="C90" i="50"/>
  <c r="B90" i="50"/>
  <c r="G89" i="50"/>
  <c r="F89" i="50"/>
  <c r="C89" i="50"/>
  <c r="B89" i="50"/>
  <c r="H84" i="50"/>
  <c r="F88" i="50"/>
  <c r="C88" i="50"/>
  <c r="B88" i="50"/>
  <c r="G87" i="50"/>
  <c r="F87" i="50"/>
  <c r="C87" i="50"/>
  <c r="B87" i="50"/>
  <c r="G86" i="50"/>
  <c r="C86" i="50"/>
  <c r="B86" i="50"/>
  <c r="G85" i="50"/>
  <c r="C85" i="50"/>
  <c r="B85" i="50"/>
  <c r="C84" i="50"/>
  <c r="B84" i="50"/>
  <c r="G83" i="50"/>
  <c r="F83" i="50"/>
  <c r="C83" i="50"/>
  <c r="B83" i="50"/>
  <c r="G82" i="50"/>
  <c r="F82" i="50"/>
  <c r="C82" i="50"/>
  <c r="B82" i="50"/>
  <c r="H77" i="50"/>
  <c r="F81" i="50"/>
  <c r="C81" i="50"/>
  <c r="B81" i="50"/>
  <c r="G80" i="50"/>
  <c r="C80" i="50"/>
  <c r="B80" i="50"/>
  <c r="G79" i="50"/>
  <c r="F79" i="50"/>
  <c r="C79" i="50"/>
  <c r="B79" i="50"/>
  <c r="G78" i="50"/>
  <c r="C78" i="50"/>
  <c r="B78" i="50"/>
  <c r="C77" i="50"/>
  <c r="B77" i="50"/>
  <c r="G76" i="50"/>
  <c r="F76" i="50"/>
  <c r="C76" i="50"/>
  <c r="B76" i="50"/>
  <c r="G75" i="50"/>
  <c r="F75" i="50"/>
  <c r="C75" i="50"/>
  <c r="B75" i="50"/>
  <c r="H70" i="50"/>
  <c r="F74" i="50"/>
  <c r="C74" i="50"/>
  <c r="B74" i="50"/>
  <c r="G73" i="50"/>
  <c r="F73" i="50"/>
  <c r="C73" i="50"/>
  <c r="B73" i="50"/>
  <c r="G72" i="50"/>
  <c r="C72" i="50"/>
  <c r="B72" i="50"/>
  <c r="G71" i="50"/>
  <c r="F71" i="50"/>
  <c r="C71" i="50"/>
  <c r="B71" i="50"/>
  <c r="C70" i="50"/>
  <c r="B70" i="50"/>
  <c r="G69" i="50"/>
  <c r="F69" i="50"/>
  <c r="C69" i="50"/>
  <c r="B69" i="50"/>
  <c r="G68" i="50"/>
  <c r="F68" i="50"/>
  <c r="C68" i="50"/>
  <c r="B68" i="50"/>
  <c r="H63" i="50"/>
  <c r="F67" i="50"/>
  <c r="C67" i="50"/>
  <c r="B67" i="50"/>
  <c r="G66" i="50"/>
  <c r="F66" i="50"/>
  <c r="C66" i="50"/>
  <c r="B66" i="50"/>
  <c r="G65" i="50"/>
  <c r="F65" i="50"/>
  <c r="C65" i="50"/>
  <c r="B65" i="50"/>
  <c r="G64" i="50"/>
  <c r="C64" i="50"/>
  <c r="B64" i="50"/>
  <c r="C63" i="50"/>
  <c r="B63" i="50"/>
  <c r="G62" i="50"/>
  <c r="F62" i="50"/>
  <c r="C62" i="50"/>
  <c r="B62" i="50"/>
  <c r="G61" i="50"/>
  <c r="F61" i="50"/>
  <c r="C61" i="50"/>
  <c r="B61" i="50"/>
  <c r="H56" i="50"/>
  <c r="F60" i="50"/>
  <c r="C60" i="50"/>
  <c r="B60" i="50"/>
  <c r="G59" i="50"/>
  <c r="C59" i="50"/>
  <c r="B59" i="50"/>
  <c r="G58" i="50"/>
  <c r="C58" i="50"/>
  <c r="B58" i="50"/>
  <c r="G57" i="50"/>
  <c r="C57" i="50"/>
  <c r="B57" i="50"/>
  <c r="C56" i="50"/>
  <c r="B56" i="50"/>
  <c r="G55" i="50"/>
  <c r="F55" i="50"/>
  <c r="C55" i="50"/>
  <c r="B55" i="50"/>
  <c r="G54" i="50"/>
  <c r="F54" i="50"/>
  <c r="C54" i="50"/>
  <c r="B54" i="50"/>
  <c r="H49" i="50"/>
  <c r="F53" i="50"/>
  <c r="C53" i="50"/>
  <c r="B53" i="50"/>
  <c r="G52" i="50"/>
  <c r="F52" i="50"/>
  <c r="C52" i="50"/>
  <c r="B52" i="50"/>
  <c r="G51" i="50"/>
  <c r="F51" i="50"/>
  <c r="C51" i="50"/>
  <c r="B51" i="50"/>
  <c r="G50" i="50"/>
  <c r="F50" i="50"/>
  <c r="C50" i="50"/>
  <c r="B50" i="50"/>
  <c r="C49" i="50"/>
  <c r="B49" i="50"/>
  <c r="G48" i="50"/>
  <c r="F48" i="50"/>
  <c r="C48" i="50"/>
  <c r="B48" i="50"/>
  <c r="G47" i="50"/>
  <c r="F47" i="50"/>
  <c r="C47" i="50"/>
  <c r="B47" i="50"/>
  <c r="H42" i="50"/>
  <c r="F46" i="50"/>
  <c r="C46" i="50"/>
  <c r="B46" i="50"/>
  <c r="G45" i="50"/>
  <c r="F45" i="50"/>
  <c r="C45" i="50"/>
  <c r="B45" i="50"/>
  <c r="G44" i="50"/>
  <c r="C44" i="50"/>
  <c r="B44" i="50"/>
  <c r="G43" i="50"/>
  <c r="F43" i="50"/>
  <c r="C43" i="50"/>
  <c r="B43" i="50"/>
  <c r="C42" i="50"/>
  <c r="B42" i="50"/>
  <c r="G41" i="50"/>
  <c r="F41" i="50"/>
  <c r="C41" i="50"/>
  <c r="B41" i="50"/>
  <c r="G40" i="50"/>
  <c r="F40" i="50"/>
  <c r="C40" i="50"/>
  <c r="B40" i="50"/>
  <c r="H35" i="50"/>
  <c r="F39" i="50"/>
  <c r="C39" i="50"/>
  <c r="B39" i="50"/>
  <c r="G38" i="50"/>
  <c r="C38" i="50"/>
  <c r="B38" i="50"/>
  <c r="G37" i="50"/>
  <c r="C37" i="50"/>
  <c r="B37" i="50"/>
  <c r="G36" i="50"/>
  <c r="F36" i="50"/>
  <c r="C36" i="50"/>
  <c r="B36" i="50"/>
  <c r="C35" i="50"/>
  <c r="B35" i="50"/>
  <c r="G34" i="50"/>
  <c r="F34" i="50"/>
  <c r="C34" i="50"/>
  <c r="B34" i="50"/>
  <c r="G33" i="50"/>
  <c r="F33" i="50"/>
  <c r="C33" i="50"/>
  <c r="B33" i="50"/>
  <c r="H28" i="50"/>
  <c r="F32" i="50"/>
  <c r="C32" i="50"/>
  <c r="B32" i="50"/>
  <c r="G31" i="50"/>
  <c r="F31" i="50"/>
  <c r="C31" i="50"/>
  <c r="B31" i="50"/>
  <c r="G30" i="50"/>
  <c r="F30" i="50"/>
  <c r="C30" i="50"/>
  <c r="B30" i="50"/>
  <c r="G29" i="50"/>
  <c r="F29" i="50"/>
  <c r="C29" i="50"/>
  <c r="B29" i="50"/>
  <c r="C28" i="50"/>
  <c r="B28" i="50"/>
  <c r="G27" i="50"/>
  <c r="F27" i="50"/>
  <c r="C27" i="50"/>
  <c r="B27" i="50"/>
  <c r="G26" i="50"/>
  <c r="F26" i="50"/>
  <c r="C26" i="50"/>
  <c r="B26" i="50"/>
  <c r="H21" i="50"/>
  <c r="C25" i="50"/>
  <c r="B25" i="50"/>
  <c r="G24" i="50"/>
  <c r="C24" i="50"/>
  <c r="B24" i="50"/>
  <c r="G23" i="50"/>
  <c r="C23" i="50"/>
  <c r="B23" i="50"/>
  <c r="G22" i="50"/>
  <c r="C22" i="50"/>
  <c r="B22" i="50"/>
  <c r="C21" i="50"/>
  <c r="B21" i="50"/>
  <c r="G20" i="50"/>
  <c r="F20" i="50"/>
  <c r="C20" i="50"/>
  <c r="B20" i="50"/>
  <c r="G19" i="50"/>
  <c r="F19" i="50"/>
  <c r="C19" i="50"/>
  <c r="B19" i="50"/>
  <c r="H14" i="50"/>
  <c r="C18" i="50"/>
  <c r="B18" i="50"/>
  <c r="G17" i="50"/>
  <c r="C17" i="50"/>
  <c r="B17" i="50"/>
  <c r="G16" i="50"/>
  <c r="F16" i="50"/>
  <c r="C16" i="50"/>
  <c r="B16" i="50"/>
  <c r="G15" i="50"/>
  <c r="C15" i="50"/>
  <c r="B15" i="50"/>
  <c r="C14" i="50"/>
  <c r="B14" i="50"/>
  <c r="G13" i="50"/>
  <c r="F13" i="50"/>
  <c r="C13" i="50"/>
  <c r="B13" i="50"/>
  <c r="G12" i="50"/>
  <c r="F12" i="50"/>
  <c r="C12" i="50"/>
  <c r="B12" i="50"/>
  <c r="H7" i="50"/>
  <c r="C11" i="50"/>
  <c r="B11" i="50"/>
  <c r="G10" i="50"/>
  <c r="C10" i="50"/>
  <c r="B10" i="50"/>
  <c r="G9" i="50"/>
  <c r="C9" i="50"/>
  <c r="B9" i="50"/>
  <c r="G8" i="50"/>
  <c r="C8" i="50"/>
  <c r="B8" i="50"/>
  <c r="C7" i="50"/>
  <c r="B7" i="50"/>
  <c r="A4" i="50"/>
  <c r="A3" i="50"/>
  <c r="A2" i="50"/>
  <c r="A1" i="50"/>
  <c r="H154" i="4"/>
  <c r="C154" i="4"/>
  <c r="C155" i="4"/>
  <c r="C156" i="4"/>
  <c r="C157" i="4"/>
  <c r="C158" i="4"/>
  <c r="C159" i="4"/>
  <c r="C160" i="4"/>
  <c r="B160" i="4"/>
  <c r="B159" i="4"/>
  <c r="B158" i="4"/>
  <c r="B157" i="4"/>
  <c r="B156" i="4"/>
  <c r="B155" i="4"/>
  <c r="B154" i="4"/>
  <c r="F237" i="54" l="1"/>
  <c r="F160" i="54"/>
  <c r="F139" i="54"/>
  <c r="F62" i="54"/>
  <c r="F55" i="54"/>
  <c r="F47" i="54"/>
  <c r="F48" i="54"/>
  <c r="F104" i="54"/>
  <c r="F110" i="54"/>
  <c r="F33" i="54"/>
  <c r="F34" i="54"/>
  <c r="F40" i="54"/>
  <c r="F75" i="53"/>
  <c r="F186" i="53"/>
  <c r="F18" i="53"/>
  <c r="F20" i="53"/>
  <c r="F19" i="53"/>
  <c r="F31" i="53"/>
  <c r="F223" i="52"/>
  <c r="F146" i="52"/>
  <c r="F137" i="52"/>
  <c r="F83" i="52"/>
  <c r="F55" i="52"/>
  <c r="F103" i="52"/>
  <c r="F124" i="52"/>
  <c r="F13" i="52"/>
  <c r="F27" i="52"/>
  <c r="F67" i="53"/>
  <c r="F193" i="54"/>
  <c r="F213" i="54"/>
  <c r="F146" i="54"/>
  <c r="F132" i="54"/>
  <c r="F75" i="54"/>
  <c r="F96" i="54"/>
  <c r="F145" i="52"/>
  <c r="F171" i="53"/>
  <c r="F166" i="53"/>
  <c r="F94" i="53"/>
  <c r="F68" i="53"/>
  <c r="F59" i="53"/>
  <c r="F51" i="53"/>
  <c r="F237" i="52"/>
  <c r="F132" i="52"/>
  <c r="F97" i="52"/>
  <c r="F41" i="52"/>
  <c r="F58" i="53"/>
  <c r="F220" i="53"/>
  <c r="F31" i="54"/>
  <c r="F48" i="53"/>
  <c r="F55" i="53"/>
  <c r="F83" i="53"/>
  <c r="F127" i="53"/>
  <c r="F172" i="54"/>
  <c r="F169" i="54"/>
  <c r="F113" i="54"/>
  <c r="F236" i="54"/>
  <c r="F82" i="54"/>
  <c r="F68" i="54"/>
  <c r="F92" i="53"/>
  <c r="F17" i="53"/>
  <c r="F216" i="53"/>
  <c r="F82" i="53"/>
  <c r="F54" i="53"/>
  <c r="F44" i="53"/>
  <c r="F45" i="53"/>
  <c r="F236" i="52"/>
  <c r="F213" i="52"/>
  <c r="F158" i="52"/>
  <c r="F82" i="52"/>
  <c r="F12" i="52"/>
  <c r="F172" i="52"/>
  <c r="F171" i="52"/>
  <c r="F179" i="52"/>
  <c r="F17" i="52"/>
  <c r="F32" i="52"/>
  <c r="F39" i="52"/>
  <c r="F31" i="52"/>
  <c r="F66" i="52"/>
  <c r="F228" i="54"/>
  <c r="F209" i="54"/>
  <c r="F144" i="54"/>
  <c r="F83" i="54"/>
  <c r="F165" i="54"/>
  <c r="F162" i="54"/>
  <c r="F184" i="54"/>
  <c r="F97" i="54"/>
  <c r="F103" i="54"/>
  <c r="F234" i="54"/>
  <c r="F227" i="54"/>
  <c r="F221" i="54"/>
  <c r="F206" i="54"/>
  <c r="F138" i="54"/>
  <c r="F64" i="54"/>
  <c r="F65" i="54"/>
  <c r="F66" i="54"/>
  <c r="F50" i="54"/>
  <c r="F52" i="54"/>
  <c r="F51" i="54"/>
  <c r="F43" i="54"/>
  <c r="F123" i="54"/>
  <c r="F30" i="54"/>
  <c r="F38" i="54"/>
  <c r="F162" i="53"/>
  <c r="F172" i="53"/>
  <c r="F95" i="53"/>
  <c r="F96" i="53"/>
  <c r="F100" i="53"/>
  <c r="F101" i="53"/>
  <c r="F121" i="53"/>
  <c r="F10" i="53"/>
  <c r="F38" i="53"/>
  <c r="F145" i="53"/>
  <c r="F235" i="53"/>
  <c r="F228" i="53"/>
  <c r="F207" i="53"/>
  <c r="F158" i="53"/>
  <c r="F81" i="53"/>
  <c r="F80" i="53"/>
  <c r="F78" i="53"/>
  <c r="F72" i="53"/>
  <c r="F65" i="53"/>
  <c r="F64" i="53"/>
  <c r="F66" i="53"/>
  <c r="F60" i="53"/>
  <c r="F52" i="53"/>
  <c r="F47" i="52"/>
  <c r="F162" i="52"/>
  <c r="F164" i="52"/>
  <c r="F176" i="52"/>
  <c r="F178" i="52"/>
  <c r="F92" i="52"/>
  <c r="F99" i="52"/>
  <c r="F102" i="52"/>
  <c r="F123" i="52"/>
  <c r="F228" i="52"/>
  <c r="F222" i="52"/>
  <c r="F143" i="52"/>
  <c r="F144" i="52"/>
  <c r="F141" i="52"/>
  <c r="F138" i="52"/>
  <c r="F136" i="52"/>
  <c r="F130" i="52"/>
  <c r="F129" i="52"/>
  <c r="F127" i="52"/>
  <c r="F131" i="52"/>
  <c r="F72" i="52"/>
  <c r="F74" i="52"/>
  <c r="F67" i="52"/>
  <c r="F62" i="52"/>
  <c r="F60" i="52"/>
  <c r="F50" i="52"/>
  <c r="F51" i="52"/>
  <c r="F54" i="52"/>
  <c r="F53" i="52"/>
  <c r="F44" i="52"/>
  <c r="F46" i="52"/>
  <c r="F61" i="53"/>
  <c r="F99" i="53"/>
  <c r="F130" i="53"/>
  <c r="F199" i="53"/>
  <c r="F205" i="53"/>
  <c r="F136" i="53"/>
  <c r="F164" i="53"/>
  <c r="F185" i="53"/>
  <c r="F204" i="53"/>
  <c r="F113" i="53"/>
  <c r="F138" i="53"/>
  <c r="F193" i="53"/>
  <c r="F206" i="53"/>
  <c r="F227" i="53"/>
  <c r="F234" i="53"/>
  <c r="F48" i="52"/>
  <c r="F60" i="54"/>
  <c r="F61" i="54"/>
  <c r="F185" i="54"/>
  <c r="F136" i="54"/>
  <c r="F137" i="54"/>
  <c r="F129" i="54"/>
  <c r="F90" i="54"/>
  <c r="F192" i="54"/>
  <c r="F158" i="54"/>
  <c r="F204" i="54"/>
  <c r="F44" i="54"/>
  <c r="F197" i="54"/>
  <c r="F163" i="54"/>
  <c r="F130" i="54"/>
  <c r="F115" i="54"/>
  <c r="F102" i="54"/>
  <c r="F99" i="54"/>
  <c r="F100" i="54"/>
  <c r="F101" i="54"/>
  <c r="F45" i="54"/>
  <c r="F190" i="53"/>
  <c r="F178" i="53"/>
  <c r="F157" i="53"/>
  <c r="F129" i="53"/>
  <c r="F108" i="53"/>
  <c r="F102" i="53"/>
  <c r="F225" i="53"/>
  <c r="F233" i="53"/>
  <c r="F8" i="53"/>
  <c r="F79" i="53"/>
  <c r="F193" i="52"/>
  <c r="F177" i="52"/>
  <c r="F120" i="52"/>
  <c r="F108" i="52"/>
  <c r="F94" i="52"/>
  <c r="F79" i="52"/>
  <c r="F45" i="52"/>
  <c r="F52" i="52"/>
  <c r="F59" i="52"/>
  <c r="F61" i="52"/>
  <c r="F73" i="52"/>
  <c r="F75" i="52"/>
  <c r="F80" i="52"/>
  <c r="F135" i="52"/>
  <c r="F113" i="52"/>
  <c r="F101" i="52"/>
  <c r="F100" i="52"/>
  <c r="D44" i="20"/>
  <c r="B29" i="67" s="1"/>
  <c r="D51" i="20"/>
  <c r="G14" i="68" s="1"/>
  <c r="D58" i="20"/>
  <c r="G15" i="68" s="1"/>
  <c r="D65" i="20"/>
  <c r="D79" i="20"/>
  <c r="D86" i="20"/>
  <c r="G19" i="68" s="1"/>
  <c r="E89" i="20"/>
  <c r="Q19" i="68" s="1"/>
  <c r="D93" i="20"/>
  <c r="G20" i="68" s="1"/>
  <c r="D100" i="20"/>
  <c r="G21" i="68" s="1"/>
  <c r="D107" i="20"/>
  <c r="G22" i="68" s="1"/>
  <c r="D110" i="20"/>
  <c r="P22" i="68" s="1"/>
  <c r="D117" i="20"/>
  <c r="D124" i="20"/>
  <c r="P24" i="68" s="1"/>
  <c r="D131" i="20"/>
  <c r="P25" i="68" s="1"/>
  <c r="D138" i="20"/>
  <c r="P26" i="68" s="1"/>
  <c r="D145" i="20"/>
  <c r="P27" i="68" s="1"/>
  <c r="D152" i="20"/>
  <c r="P28" i="68" s="1"/>
  <c r="D166" i="20"/>
  <c r="D173" i="20"/>
  <c r="P31" i="68" s="1"/>
  <c r="D180" i="20"/>
  <c r="P32" i="68" s="1"/>
  <c r="E199" i="20"/>
  <c r="K35" i="68" s="1"/>
  <c r="D206" i="20"/>
  <c r="J36" i="68" s="1"/>
  <c r="D213" i="20"/>
  <c r="J37" i="68" s="1"/>
  <c r="D220" i="20"/>
  <c r="J38" i="68" s="1"/>
  <c r="D227" i="20"/>
  <c r="J39" i="68" s="1"/>
  <c r="D234" i="20"/>
  <c r="D41" i="20"/>
  <c r="S12" i="68" s="1"/>
  <c r="D48" i="20"/>
  <c r="B33" i="67" s="1"/>
  <c r="D55" i="20"/>
  <c r="S14" i="68" s="1"/>
  <c r="E57" i="20"/>
  <c r="E15" i="68" s="1"/>
  <c r="D62" i="20"/>
  <c r="S15" i="68" s="1"/>
  <c r="E64" i="20"/>
  <c r="D69" i="20"/>
  <c r="D76" i="20"/>
  <c r="S17" i="68" s="1"/>
  <c r="E78" i="20"/>
  <c r="D83" i="20"/>
  <c r="E85" i="20"/>
  <c r="E19" i="68" s="1"/>
  <c r="D90" i="20"/>
  <c r="S19" i="68" s="1"/>
  <c r="E92" i="20"/>
  <c r="E20" i="68" s="1"/>
  <c r="D97" i="20"/>
  <c r="S20" i="68" s="1"/>
  <c r="E99" i="20"/>
  <c r="E21" i="68" s="1"/>
  <c r="D104" i="20"/>
  <c r="S21" i="68" s="1"/>
  <c r="E106" i="20"/>
  <c r="E22" i="68" s="1"/>
  <c r="D113" i="20"/>
  <c r="D120" i="20"/>
  <c r="D24" i="68" s="1"/>
  <c r="E123" i="20"/>
  <c r="N24" i="68" s="1"/>
  <c r="D127" i="20"/>
  <c r="D25" i="68" s="1"/>
  <c r="D141" i="20"/>
  <c r="D27" i="68" s="1"/>
  <c r="E144" i="20"/>
  <c r="N27" i="68" s="1"/>
  <c r="D148" i="20"/>
  <c r="D28" i="68" s="1"/>
  <c r="E151" i="20"/>
  <c r="N28" i="68" s="1"/>
  <c r="D162" i="20"/>
  <c r="D169" i="20"/>
  <c r="D31" i="68" s="1"/>
  <c r="D176" i="20"/>
  <c r="D32" i="68" s="1"/>
  <c r="D183" i="20"/>
  <c r="D33" i="68" s="1"/>
  <c r="E186" i="20"/>
  <c r="N33" i="68" s="1"/>
  <c r="D200" i="20"/>
  <c r="M35" i="68" s="1"/>
  <c r="E219" i="20"/>
  <c r="H38" i="68" s="1"/>
  <c r="E226" i="20"/>
  <c r="H39" i="68" s="1"/>
  <c r="D46" i="20"/>
  <c r="B31" i="67" s="1"/>
  <c r="E59" i="20"/>
  <c r="K15" i="68" s="1"/>
  <c r="D67" i="20"/>
  <c r="D74" i="20"/>
  <c r="M17" i="68" s="1"/>
  <c r="D81" i="20"/>
  <c r="D88" i="20"/>
  <c r="M19" i="68" s="1"/>
  <c r="E101" i="20"/>
  <c r="K21" i="68" s="1"/>
  <c r="D109" i="20"/>
  <c r="M22" i="68" s="1"/>
  <c r="E121" i="20"/>
  <c r="H24" i="68" s="1"/>
  <c r="D136" i="20"/>
  <c r="J26" i="68" s="1"/>
  <c r="D143" i="20"/>
  <c r="J27" i="68" s="1"/>
  <c r="D164" i="20"/>
  <c r="E177" i="20"/>
  <c r="H32" i="68" s="1"/>
  <c r="D178" i="20"/>
  <c r="J32" i="68" s="1"/>
  <c r="D185" i="20"/>
  <c r="J33" i="68" s="1"/>
  <c r="D188" i="20"/>
  <c r="S33" i="68" s="1"/>
  <c r="E190" i="20"/>
  <c r="E34" i="68" s="1"/>
  <c r="D191" i="20"/>
  <c r="G34" i="68" s="1"/>
  <c r="D195" i="20"/>
  <c r="S34" i="68" s="1"/>
  <c r="E197" i="20"/>
  <c r="E35" i="68" s="1"/>
  <c r="D204" i="20"/>
  <c r="D36" i="68" s="1"/>
  <c r="D208" i="20"/>
  <c r="P36" i="68" s="1"/>
  <c r="D211" i="20"/>
  <c r="D37" i="68" s="1"/>
  <c r="D215" i="20"/>
  <c r="P37" i="68" s="1"/>
  <c r="D218" i="20"/>
  <c r="D38" i="68" s="1"/>
  <c r="E221" i="20"/>
  <c r="N38" i="68" s="1"/>
  <c r="D222" i="20"/>
  <c r="P38" i="68" s="1"/>
  <c r="D225" i="20"/>
  <c r="D39" i="68" s="1"/>
  <c r="D229" i="20"/>
  <c r="P39" i="68" s="1"/>
  <c r="D232" i="20"/>
  <c r="D236" i="20"/>
  <c r="D53" i="20"/>
  <c r="M14" i="68" s="1"/>
  <c r="D60" i="20"/>
  <c r="M15" i="68" s="1"/>
  <c r="E73" i="20"/>
  <c r="K17" i="68" s="1"/>
  <c r="E80" i="20"/>
  <c r="E87" i="20"/>
  <c r="K19" i="68" s="1"/>
  <c r="D95" i="20"/>
  <c r="M20" i="68" s="1"/>
  <c r="D102" i="20"/>
  <c r="M21" i="68" s="1"/>
  <c r="D115" i="20"/>
  <c r="D122" i="20"/>
  <c r="J24" i="68" s="1"/>
  <c r="E142" i="20"/>
  <c r="H27" i="68" s="1"/>
  <c r="E184" i="20"/>
  <c r="H33" i="68" s="1"/>
  <c r="D198" i="20"/>
  <c r="G35" i="68" s="1"/>
  <c r="D201" i="20"/>
  <c r="P35" i="68" s="1"/>
  <c r="E156" i="20"/>
  <c r="H29" i="68" s="1"/>
  <c r="D157" i="20"/>
  <c r="J29" i="68" s="1"/>
  <c r="E149" i="20"/>
  <c r="H28" i="68" s="1"/>
  <c r="D150" i="20"/>
  <c r="J28" i="68" s="1"/>
  <c r="E128" i="20"/>
  <c r="H25" i="68" s="1"/>
  <c r="D129" i="20"/>
  <c r="J25" i="68" s="1"/>
  <c r="D40" i="20"/>
  <c r="P12" i="68" s="1"/>
  <c r="D47" i="20"/>
  <c r="B32" i="67" s="1"/>
  <c r="D50" i="20"/>
  <c r="D14" i="68" s="1"/>
  <c r="D54" i="20"/>
  <c r="P14" i="68" s="1"/>
  <c r="D61" i="20"/>
  <c r="P15" i="68" s="1"/>
  <c r="D64" i="20"/>
  <c r="D68" i="20"/>
  <c r="D75" i="20"/>
  <c r="P17" i="68" s="1"/>
  <c r="D78" i="20"/>
  <c r="D82" i="20"/>
  <c r="D89" i="20"/>
  <c r="P19" i="68" s="1"/>
  <c r="D92" i="20"/>
  <c r="D20" i="68" s="1"/>
  <c r="D96" i="20"/>
  <c r="P20" i="68" s="1"/>
  <c r="D99" i="20"/>
  <c r="D21" i="68" s="1"/>
  <c r="D103" i="20"/>
  <c r="P21" i="68" s="1"/>
  <c r="E109" i="20"/>
  <c r="N22" i="68" s="1"/>
  <c r="D123" i="20"/>
  <c r="M24" i="68" s="1"/>
  <c r="E129" i="20"/>
  <c r="K25" i="68" s="1"/>
  <c r="D130" i="20"/>
  <c r="M25" i="68" s="1"/>
  <c r="D137" i="20"/>
  <c r="M26" i="68" s="1"/>
  <c r="D144" i="20"/>
  <c r="M27" i="68" s="1"/>
  <c r="E157" i="20"/>
  <c r="K29" i="68" s="1"/>
  <c r="D158" i="20"/>
  <c r="M29" i="68" s="1"/>
  <c r="D172" i="20"/>
  <c r="M31" i="68" s="1"/>
  <c r="E178" i="20"/>
  <c r="K32" i="68" s="1"/>
  <c r="D179" i="20"/>
  <c r="M32" i="68" s="1"/>
  <c r="E191" i="20"/>
  <c r="H34" i="68" s="1"/>
  <c r="D192" i="20"/>
  <c r="J34" i="68" s="1"/>
  <c r="D202" i="20"/>
  <c r="S35" i="68" s="1"/>
  <c r="D209" i="20"/>
  <c r="S36" i="68" s="1"/>
  <c r="D216" i="20"/>
  <c r="S37" i="68" s="1"/>
  <c r="D223" i="20"/>
  <c r="S38" i="68" s="1"/>
  <c r="D230" i="20"/>
  <c r="S39" i="68" s="1"/>
  <c r="D237" i="20"/>
  <c r="E170" i="20"/>
  <c r="H31" i="68" s="1"/>
  <c r="D171" i="20"/>
  <c r="J31" i="68" s="1"/>
  <c r="D72" i="20"/>
  <c r="G17" i="68" s="1"/>
  <c r="E232" i="20"/>
  <c r="D233" i="20"/>
  <c r="E225" i="20"/>
  <c r="E39" i="68" s="1"/>
  <c r="D226" i="20"/>
  <c r="G39" i="68" s="1"/>
  <c r="E218" i="20"/>
  <c r="E38" i="68" s="1"/>
  <c r="D219" i="20"/>
  <c r="G38" i="68" s="1"/>
  <c r="E211" i="20"/>
  <c r="E37" i="68" s="1"/>
  <c r="D212" i="20"/>
  <c r="G37" i="68" s="1"/>
  <c r="D205" i="20"/>
  <c r="G36" i="68" s="1"/>
  <c r="E198" i="20"/>
  <c r="H35" i="68" s="1"/>
  <c r="D199" i="20"/>
  <c r="J35" i="68" s="1"/>
  <c r="D193" i="20"/>
  <c r="M34" i="68" s="1"/>
  <c r="D186" i="20"/>
  <c r="M33" i="68" s="1"/>
  <c r="E164" i="20"/>
  <c r="D165" i="20"/>
  <c r="D155" i="20"/>
  <c r="D29" i="68" s="1"/>
  <c r="E158" i="20"/>
  <c r="N29" i="68" s="1"/>
  <c r="O29" i="68" s="1"/>
  <c r="D159" i="20"/>
  <c r="P29" i="68" s="1"/>
  <c r="D151" i="20"/>
  <c r="M28" i="68" s="1"/>
  <c r="E143" i="20"/>
  <c r="K27" i="68" s="1"/>
  <c r="D134" i="20"/>
  <c r="D26" i="68" s="1"/>
  <c r="D116" i="20"/>
  <c r="D106" i="20"/>
  <c r="D22" i="68" s="1"/>
  <c r="D85" i="20"/>
  <c r="D19" i="68" s="1"/>
  <c r="E88" i="20"/>
  <c r="N19" i="68" s="1"/>
  <c r="D71" i="20"/>
  <c r="D17" i="68" s="1"/>
  <c r="D57" i="20"/>
  <c r="D15" i="68" s="1"/>
  <c r="D43" i="20"/>
  <c r="B28" i="67" s="1"/>
  <c r="E44" i="20"/>
  <c r="C29" i="67" s="1"/>
  <c r="D45" i="20"/>
  <c r="B30" i="67" s="1"/>
  <c r="D52" i="20"/>
  <c r="J14" i="68" s="1"/>
  <c r="E58" i="20"/>
  <c r="H15" i="68" s="1"/>
  <c r="D59" i="20"/>
  <c r="J15" i="68" s="1"/>
  <c r="E65" i="20"/>
  <c r="D66" i="20"/>
  <c r="E72" i="20"/>
  <c r="H17" i="68" s="1"/>
  <c r="D73" i="20"/>
  <c r="J17" i="68" s="1"/>
  <c r="E79" i="20"/>
  <c r="D80" i="20"/>
  <c r="E86" i="20"/>
  <c r="H19" i="68" s="1"/>
  <c r="D87" i="20"/>
  <c r="J19" i="68" s="1"/>
  <c r="E90" i="20"/>
  <c r="T19" i="68" s="1"/>
  <c r="E93" i="20"/>
  <c r="H20" i="68" s="1"/>
  <c r="D94" i="20"/>
  <c r="J20" i="68" s="1"/>
  <c r="E100" i="20"/>
  <c r="H21" i="68" s="1"/>
  <c r="D101" i="20"/>
  <c r="J21" i="68" s="1"/>
  <c r="E107" i="20"/>
  <c r="H22" i="68" s="1"/>
  <c r="D108" i="20"/>
  <c r="J22" i="68" s="1"/>
  <c r="D111" i="20"/>
  <c r="S22" i="68" s="1"/>
  <c r="D114" i="20"/>
  <c r="D118" i="20"/>
  <c r="E120" i="20"/>
  <c r="E24" i="68" s="1"/>
  <c r="D121" i="20"/>
  <c r="G24" i="68" s="1"/>
  <c r="D125" i="20"/>
  <c r="S24" i="68" s="1"/>
  <c r="E127" i="20"/>
  <c r="E25" i="68" s="1"/>
  <c r="D128" i="20"/>
  <c r="G25" i="68" s="1"/>
  <c r="D132" i="20"/>
  <c r="S25" i="68" s="1"/>
  <c r="D135" i="20"/>
  <c r="G26" i="68" s="1"/>
  <c r="D139" i="20"/>
  <c r="S26" i="68" s="1"/>
  <c r="E141" i="20"/>
  <c r="E27" i="68" s="1"/>
  <c r="D142" i="20"/>
  <c r="G27" i="68" s="1"/>
  <c r="D146" i="20"/>
  <c r="S27" i="68" s="1"/>
  <c r="E148" i="20"/>
  <c r="E28" i="68" s="1"/>
  <c r="D149" i="20"/>
  <c r="G28" i="68" s="1"/>
  <c r="D153" i="20"/>
  <c r="S28" i="68" s="1"/>
  <c r="E155" i="20"/>
  <c r="E29" i="68" s="1"/>
  <c r="D156" i="20"/>
  <c r="G29" i="68" s="1"/>
  <c r="E159" i="20"/>
  <c r="Q29" i="68" s="1"/>
  <c r="D160" i="20"/>
  <c r="S29" i="68" s="1"/>
  <c r="D163" i="20"/>
  <c r="D167" i="20"/>
  <c r="D170" i="20"/>
  <c r="G31" i="68" s="1"/>
  <c r="D174" i="20"/>
  <c r="S31" i="68" s="1"/>
  <c r="D177" i="20"/>
  <c r="G32" i="68" s="1"/>
  <c r="D181" i="20"/>
  <c r="S32" i="68" s="1"/>
  <c r="E183" i="20"/>
  <c r="E33" i="68" s="1"/>
  <c r="D184" i="20"/>
  <c r="G33" i="68" s="1"/>
  <c r="D187" i="20"/>
  <c r="P33" i="68" s="1"/>
  <c r="D190" i="20"/>
  <c r="D34" i="68" s="1"/>
  <c r="E193" i="20"/>
  <c r="N34" i="68" s="1"/>
  <c r="D194" i="20"/>
  <c r="P34" i="68" s="1"/>
  <c r="D197" i="20"/>
  <c r="D35" i="68" s="1"/>
  <c r="E200" i="20"/>
  <c r="N35" i="68" s="1"/>
  <c r="E206" i="20"/>
  <c r="K36" i="68" s="1"/>
  <c r="L36" i="68" s="1"/>
  <c r="D207" i="20"/>
  <c r="M36" i="68" s="1"/>
  <c r="E213" i="20"/>
  <c r="K37" i="68" s="1"/>
  <c r="D214" i="20"/>
  <c r="M37" i="68" s="1"/>
  <c r="E220" i="20"/>
  <c r="K38" i="68" s="1"/>
  <c r="D221" i="20"/>
  <c r="M38" i="68" s="1"/>
  <c r="E227" i="20"/>
  <c r="K39" i="68" s="1"/>
  <c r="D228" i="20"/>
  <c r="M39" i="68" s="1"/>
  <c r="D235" i="20"/>
  <c r="V7" i="57"/>
  <c r="V9" i="57"/>
  <c r="V10" i="57"/>
  <c r="V11" i="57"/>
  <c r="V12" i="57"/>
  <c r="V13" i="57"/>
  <c r="V14" i="57"/>
  <c r="F108" i="51"/>
  <c r="E108" i="20"/>
  <c r="K22" i="68" s="1"/>
  <c r="F114" i="51"/>
  <c r="E114" i="20"/>
  <c r="F125" i="51"/>
  <c r="E125" i="20"/>
  <c r="T24" i="68" s="1"/>
  <c r="F139" i="51"/>
  <c r="E139" i="20"/>
  <c r="T26" i="68" s="1"/>
  <c r="U26" i="68" s="1"/>
  <c r="F181" i="51"/>
  <c r="E181" i="20"/>
  <c r="T32" i="68" s="1"/>
  <c r="U32" i="68" s="1"/>
  <c r="F194" i="51"/>
  <c r="E194" i="20"/>
  <c r="Q34" i="68" s="1"/>
  <c r="F228" i="51"/>
  <c r="E228" i="20"/>
  <c r="N39" i="68" s="1"/>
  <c r="F235" i="51"/>
  <c r="E235" i="20"/>
  <c r="F13" i="51"/>
  <c r="F20" i="51"/>
  <c r="F27" i="51"/>
  <c r="F41" i="51"/>
  <c r="E41" i="20"/>
  <c r="T12" i="68" s="1"/>
  <c r="F12" i="51"/>
  <c r="F19" i="51"/>
  <c r="F26" i="51"/>
  <c r="F29" i="51"/>
  <c r="F33" i="51"/>
  <c r="F36" i="51"/>
  <c r="F40" i="51"/>
  <c r="F43" i="51"/>
  <c r="E43" i="20"/>
  <c r="C28" i="67" s="1"/>
  <c r="F47" i="51"/>
  <c r="E47" i="20"/>
  <c r="C32" i="67" s="1"/>
  <c r="F50" i="51"/>
  <c r="E50" i="20"/>
  <c r="E14" i="68" s="1"/>
  <c r="F54" i="51"/>
  <c r="E54" i="20"/>
  <c r="Q14" i="68" s="1"/>
  <c r="F61" i="51"/>
  <c r="E61" i="20"/>
  <c r="Q15" i="68" s="1"/>
  <c r="F68" i="51"/>
  <c r="E68" i="20"/>
  <c r="F71" i="51"/>
  <c r="E71" i="20"/>
  <c r="E17" i="68" s="1"/>
  <c r="F75" i="51"/>
  <c r="E75" i="20"/>
  <c r="Q17" i="68" s="1"/>
  <c r="F82" i="51"/>
  <c r="E82" i="20"/>
  <c r="F96" i="51"/>
  <c r="E96" i="20"/>
  <c r="Q20" i="68" s="1"/>
  <c r="F103" i="51"/>
  <c r="E103" i="20"/>
  <c r="Q21" i="68" s="1"/>
  <c r="F116" i="51"/>
  <c r="E116" i="20"/>
  <c r="F130" i="51"/>
  <c r="E130" i="20"/>
  <c r="N25" i="68" s="1"/>
  <c r="F137" i="51"/>
  <c r="E137" i="20"/>
  <c r="N26" i="68" s="1"/>
  <c r="F165" i="51"/>
  <c r="E165" i="20"/>
  <c r="F172" i="51"/>
  <c r="E172" i="20"/>
  <c r="N31" i="68" s="1"/>
  <c r="F179" i="51"/>
  <c r="E179" i="20"/>
  <c r="N32" i="68" s="1"/>
  <c r="F192" i="51"/>
  <c r="E192" i="20"/>
  <c r="K34" i="68" s="1"/>
  <c r="F202" i="51"/>
  <c r="E202" i="20"/>
  <c r="T35" i="68" s="1"/>
  <c r="F205" i="51"/>
  <c r="E205" i="20"/>
  <c r="H36" i="68" s="1"/>
  <c r="F209" i="51"/>
  <c r="E209" i="20"/>
  <c r="T36" i="68" s="1"/>
  <c r="F212" i="51"/>
  <c r="E212" i="20"/>
  <c r="H37" i="68" s="1"/>
  <c r="F216" i="51"/>
  <c r="E216" i="20"/>
  <c r="T37" i="68" s="1"/>
  <c r="U37" i="68" s="1"/>
  <c r="F223" i="51"/>
  <c r="E223" i="20"/>
  <c r="T38" i="68" s="1"/>
  <c r="U38" i="68" s="1"/>
  <c r="F230" i="51"/>
  <c r="E230" i="20"/>
  <c r="T39" i="68" s="1"/>
  <c r="F233" i="51"/>
  <c r="E233" i="20"/>
  <c r="F237" i="51"/>
  <c r="E237" i="20"/>
  <c r="F31" i="51"/>
  <c r="F45" i="51"/>
  <c r="E45" i="20"/>
  <c r="C30" i="67" s="1"/>
  <c r="F52" i="51"/>
  <c r="E52" i="20"/>
  <c r="K14" i="68" s="1"/>
  <c r="F94" i="51"/>
  <c r="E94" i="20"/>
  <c r="K20" i="68" s="1"/>
  <c r="F111" i="51"/>
  <c r="E111" i="20"/>
  <c r="T22" i="68" s="1"/>
  <c r="F132" i="51"/>
  <c r="E132" i="20"/>
  <c r="T25" i="68" s="1"/>
  <c r="F135" i="51"/>
  <c r="E135" i="20"/>
  <c r="H26" i="68" s="1"/>
  <c r="F146" i="51"/>
  <c r="E146" i="20"/>
  <c r="T27" i="68" s="1"/>
  <c r="F160" i="51"/>
  <c r="E160" i="20"/>
  <c r="T29" i="68" s="1"/>
  <c r="F163" i="51"/>
  <c r="E163" i="20"/>
  <c r="F174" i="51"/>
  <c r="E174" i="20"/>
  <c r="T31" i="68" s="1"/>
  <c r="U31" i="68" s="1"/>
  <c r="F214" i="51"/>
  <c r="E214" i="20"/>
  <c r="N37" i="68" s="1"/>
  <c r="F32" i="51"/>
  <c r="F39" i="51"/>
  <c r="F46" i="51"/>
  <c r="E46" i="20"/>
  <c r="C31" i="67" s="1"/>
  <c r="F53" i="51"/>
  <c r="E53" i="20"/>
  <c r="N14" i="68" s="1"/>
  <c r="F60" i="51"/>
  <c r="E60" i="20"/>
  <c r="N15" i="68" s="1"/>
  <c r="F67" i="51"/>
  <c r="E67" i="20"/>
  <c r="F74" i="51"/>
  <c r="E74" i="20"/>
  <c r="N17" i="68" s="1"/>
  <c r="F81" i="51"/>
  <c r="E81" i="20"/>
  <c r="F95" i="51"/>
  <c r="E95" i="20"/>
  <c r="N20" i="68" s="1"/>
  <c r="F102" i="51"/>
  <c r="E102" i="20"/>
  <c r="N21" i="68" s="1"/>
  <c r="F115" i="51"/>
  <c r="E115" i="20"/>
  <c r="F122" i="51"/>
  <c r="E122" i="20"/>
  <c r="K24" i="68" s="1"/>
  <c r="F136" i="51"/>
  <c r="E136" i="20"/>
  <c r="K26" i="68" s="1"/>
  <c r="F150" i="51"/>
  <c r="E150" i="20"/>
  <c r="K28" i="68" s="1"/>
  <c r="F171" i="51"/>
  <c r="E171" i="20"/>
  <c r="K31" i="68" s="1"/>
  <c r="F185" i="51"/>
  <c r="E185" i="20"/>
  <c r="K33" i="68" s="1"/>
  <c r="F188" i="51"/>
  <c r="E188" i="20"/>
  <c r="T33" i="68" s="1"/>
  <c r="U33" i="68" s="1"/>
  <c r="F195" i="51"/>
  <c r="E195" i="20"/>
  <c r="T34" i="68" s="1"/>
  <c r="F201" i="51"/>
  <c r="E201" i="20"/>
  <c r="Q35" i="68" s="1"/>
  <c r="F204" i="51"/>
  <c r="E204" i="20"/>
  <c r="E36" i="68" s="1"/>
  <c r="F208" i="51"/>
  <c r="E208" i="20"/>
  <c r="Q36" i="68" s="1"/>
  <c r="F215" i="51"/>
  <c r="E215" i="20"/>
  <c r="Q37" i="68" s="1"/>
  <c r="F222" i="51"/>
  <c r="E222" i="20"/>
  <c r="Q38" i="68" s="1"/>
  <c r="F229" i="51"/>
  <c r="E229" i="20"/>
  <c r="Q39" i="68" s="1"/>
  <c r="R39" i="68" s="1"/>
  <c r="F236" i="51"/>
  <c r="E236" i="20"/>
  <c r="F66" i="51"/>
  <c r="E66" i="20"/>
  <c r="F118" i="51"/>
  <c r="E118" i="20"/>
  <c r="F153" i="51"/>
  <c r="E153" i="20"/>
  <c r="T28" i="68" s="1"/>
  <c r="F167" i="51"/>
  <c r="E167" i="20"/>
  <c r="F187" i="51"/>
  <c r="E187" i="20"/>
  <c r="Q33" i="68" s="1"/>
  <c r="F207" i="51"/>
  <c r="E207" i="20"/>
  <c r="N36" i="68" s="1"/>
  <c r="F34" i="51"/>
  <c r="F48" i="51"/>
  <c r="E48" i="20"/>
  <c r="C33" i="67" s="1"/>
  <c r="F51" i="51"/>
  <c r="E51" i="20"/>
  <c r="H14" i="68" s="1"/>
  <c r="F55" i="51"/>
  <c r="E55" i="20"/>
  <c r="T14" i="68" s="1"/>
  <c r="U14" i="68" s="1"/>
  <c r="F62" i="51"/>
  <c r="E62" i="20"/>
  <c r="T15" i="68" s="1"/>
  <c r="U15" i="68" s="1"/>
  <c r="F69" i="51"/>
  <c r="E69" i="20"/>
  <c r="F76" i="51"/>
  <c r="E76" i="20"/>
  <c r="T17" i="68" s="1"/>
  <c r="U17" i="68" s="1"/>
  <c r="F83" i="51"/>
  <c r="E83" i="20"/>
  <c r="F97" i="51"/>
  <c r="E97" i="20"/>
  <c r="T20" i="68" s="1"/>
  <c r="F104" i="51"/>
  <c r="E104" i="20"/>
  <c r="T21" i="68" s="1"/>
  <c r="F110" i="51"/>
  <c r="E110" i="20"/>
  <c r="Q22" i="68" s="1"/>
  <c r="F113" i="51"/>
  <c r="E113" i="20"/>
  <c r="F117" i="51"/>
  <c r="E117" i="20"/>
  <c r="F124" i="51"/>
  <c r="E124" i="20"/>
  <c r="Q24" i="68" s="1"/>
  <c r="F131" i="51"/>
  <c r="E131" i="20"/>
  <c r="Q25" i="68" s="1"/>
  <c r="F134" i="51"/>
  <c r="E134" i="20"/>
  <c r="E26" i="68" s="1"/>
  <c r="F138" i="51"/>
  <c r="E138" i="20"/>
  <c r="Q26" i="68" s="1"/>
  <c r="F145" i="51"/>
  <c r="E145" i="20"/>
  <c r="Q27" i="68" s="1"/>
  <c r="F152" i="51"/>
  <c r="E152" i="20"/>
  <c r="Q28" i="68" s="1"/>
  <c r="F162" i="51"/>
  <c r="E162" i="20"/>
  <c r="F166" i="51"/>
  <c r="E166" i="20"/>
  <c r="F169" i="51"/>
  <c r="E169" i="20"/>
  <c r="E31" i="68" s="1"/>
  <c r="F31" i="68" s="1"/>
  <c r="F173" i="51"/>
  <c r="E173" i="20"/>
  <c r="Q31" i="68" s="1"/>
  <c r="R31" i="68" s="1"/>
  <c r="F176" i="51"/>
  <c r="E176" i="20"/>
  <c r="E32" i="68" s="1"/>
  <c r="F180" i="51"/>
  <c r="E180" i="20"/>
  <c r="Q32" i="68" s="1"/>
  <c r="R32" i="68" s="1"/>
  <c r="F234" i="51"/>
  <c r="E234" i="20"/>
  <c r="F8" i="51"/>
  <c r="F15" i="51"/>
  <c r="F64" i="51"/>
  <c r="F78" i="51"/>
  <c r="F197" i="51"/>
  <c r="F99" i="51"/>
  <c r="F37" i="51"/>
  <c r="F44" i="51"/>
  <c r="F120" i="51"/>
  <c r="F141" i="51"/>
  <c r="F159" i="51"/>
  <c r="F193" i="51"/>
  <c r="F225" i="51"/>
  <c r="F123" i="51"/>
  <c r="F144" i="51"/>
  <c r="F151" i="51"/>
  <c r="F158" i="51"/>
  <c r="F186" i="51"/>
  <c r="F11" i="51"/>
  <c r="F25" i="51"/>
  <c r="F129" i="51"/>
  <c r="F143" i="51"/>
  <c r="F157" i="51"/>
  <c r="F164" i="51"/>
  <c r="F178" i="51"/>
  <c r="F200" i="51"/>
  <c r="F227" i="51"/>
  <c r="F10" i="51"/>
  <c r="F17" i="51"/>
  <c r="F38" i="51"/>
  <c r="F80" i="51"/>
  <c r="F101" i="51"/>
  <c r="F10" i="50"/>
  <c r="F11" i="50"/>
  <c r="F157" i="4"/>
  <c r="F160" i="4"/>
  <c r="F155" i="4"/>
  <c r="F159" i="4"/>
  <c r="F20" i="54"/>
  <c r="F19" i="54"/>
  <c r="F18" i="54"/>
  <c r="F212" i="54"/>
  <c r="F235" i="54"/>
  <c r="G63" i="54"/>
  <c r="F85" i="54"/>
  <c r="F93" i="54"/>
  <c r="F200" i="54"/>
  <c r="F225" i="54"/>
  <c r="F233" i="54"/>
  <c r="F198" i="54"/>
  <c r="G42" i="54"/>
  <c r="E20" i="67" s="1"/>
  <c r="F150" i="53"/>
  <c r="F192" i="53"/>
  <c r="F163" i="53"/>
  <c r="F93" i="53"/>
  <c r="D231" i="53"/>
  <c r="D35" i="53"/>
  <c r="G35" i="53"/>
  <c r="D42" i="53"/>
  <c r="G63" i="53"/>
  <c r="G77" i="53"/>
  <c r="D84" i="53"/>
  <c r="F109" i="53"/>
  <c r="D161" i="53"/>
  <c r="F24" i="53"/>
  <c r="D28" i="53"/>
  <c r="G189" i="53"/>
  <c r="F192" i="52"/>
  <c r="F226" i="52"/>
  <c r="F234" i="52"/>
  <c r="D175" i="52"/>
  <c r="D98" i="52"/>
  <c r="D119" i="52"/>
  <c r="F71" i="52"/>
  <c r="G77" i="52"/>
  <c r="D133" i="51"/>
  <c r="G140" i="51"/>
  <c r="D28" i="51"/>
  <c r="F59" i="51"/>
  <c r="F155" i="51"/>
  <c r="E224" i="51"/>
  <c r="F219" i="51"/>
  <c r="F213" i="51"/>
  <c r="D56" i="51"/>
  <c r="F106" i="51"/>
  <c r="G112" i="51"/>
  <c r="F227" i="50"/>
  <c r="J238" i="50"/>
  <c r="F156" i="50"/>
  <c r="F191" i="50"/>
  <c r="E56" i="50"/>
  <c r="F58" i="50"/>
  <c r="F143" i="50"/>
  <c r="F148" i="50"/>
  <c r="F232" i="50"/>
  <c r="D28" i="50"/>
  <c r="D42" i="50"/>
  <c r="F38" i="50"/>
  <c r="G49" i="50"/>
  <c r="D35" i="54"/>
  <c r="D49" i="54"/>
  <c r="G49" i="54"/>
  <c r="G35" i="54"/>
  <c r="D42" i="54"/>
  <c r="B20" i="67" s="1"/>
  <c r="E49" i="54"/>
  <c r="G98" i="54"/>
  <c r="F190" i="54"/>
  <c r="D98" i="54"/>
  <c r="F106" i="54"/>
  <c r="D161" i="54"/>
  <c r="D14" i="53"/>
  <c r="F128" i="53"/>
  <c r="D203" i="53"/>
  <c r="D196" i="53"/>
  <c r="G203" i="53"/>
  <c r="F213" i="53"/>
  <c r="E49" i="53"/>
  <c r="G49" i="53"/>
  <c r="E77" i="53"/>
  <c r="D98" i="53"/>
  <c r="F107" i="53"/>
  <c r="F114" i="53"/>
  <c r="F198" i="53"/>
  <c r="D56" i="53"/>
  <c r="F106" i="53"/>
  <c r="G7" i="53"/>
  <c r="G112" i="53"/>
  <c r="E112" i="53"/>
  <c r="D126" i="53"/>
  <c r="D133" i="53"/>
  <c r="F144" i="53"/>
  <c r="G182" i="53"/>
  <c r="E203" i="53"/>
  <c r="G217" i="53"/>
  <c r="G224" i="53"/>
  <c r="G231" i="53"/>
  <c r="F9" i="53"/>
  <c r="G14" i="53"/>
  <c r="F16" i="53"/>
  <c r="F23" i="53"/>
  <c r="E35" i="53"/>
  <c r="F35" i="53" s="1"/>
  <c r="G42" i="53"/>
  <c r="D49" i="53"/>
  <c r="F73" i="53"/>
  <c r="G98" i="53"/>
  <c r="F214" i="53"/>
  <c r="F232" i="53"/>
  <c r="D77" i="53"/>
  <c r="G91" i="53"/>
  <c r="G161" i="53"/>
  <c r="G168" i="53"/>
  <c r="E49" i="52"/>
  <c r="F81" i="52"/>
  <c r="G98" i="52"/>
  <c r="F211" i="52"/>
  <c r="D49" i="52"/>
  <c r="G49" i="52"/>
  <c r="G91" i="52"/>
  <c r="G35" i="52"/>
  <c r="F38" i="52"/>
  <c r="F190" i="52"/>
  <c r="D77" i="52"/>
  <c r="G175" i="52"/>
  <c r="G63" i="52"/>
  <c r="F65" i="52"/>
  <c r="E77" i="52"/>
  <c r="F115" i="52"/>
  <c r="G119" i="52"/>
  <c r="F121" i="52"/>
  <c r="G126" i="52"/>
  <c r="F150" i="52"/>
  <c r="F163" i="52"/>
  <c r="D35" i="51"/>
  <c r="G35" i="51"/>
  <c r="G42" i="51"/>
  <c r="F184" i="51"/>
  <c r="F30" i="51"/>
  <c r="D42" i="51"/>
  <c r="D161" i="51"/>
  <c r="F79" i="51"/>
  <c r="D112" i="51"/>
  <c r="D203" i="51"/>
  <c r="G49" i="51"/>
  <c r="E112" i="51"/>
  <c r="G168" i="51"/>
  <c r="G21" i="51"/>
  <c r="E49" i="51"/>
  <c r="F58" i="51"/>
  <c r="D98" i="51"/>
  <c r="F127" i="51"/>
  <c r="G161" i="51"/>
  <c r="G7" i="51"/>
  <c r="F22" i="51"/>
  <c r="E35" i="51"/>
  <c r="D49" i="51"/>
  <c r="G63" i="51"/>
  <c r="F148" i="51"/>
  <c r="D147" i="51"/>
  <c r="F226" i="51"/>
  <c r="D231" i="51"/>
  <c r="F92" i="51"/>
  <c r="G98" i="51"/>
  <c r="G126" i="51"/>
  <c r="F128" i="51"/>
  <c r="G133" i="51"/>
  <c r="G154" i="51"/>
  <c r="D168" i="51"/>
  <c r="F206" i="51"/>
  <c r="F218" i="51"/>
  <c r="G28" i="50"/>
  <c r="F64" i="50"/>
  <c r="F72" i="50"/>
  <c r="F106" i="50"/>
  <c r="G56" i="50"/>
  <c r="E77" i="50"/>
  <c r="D84" i="50"/>
  <c r="F44" i="50"/>
  <c r="G112" i="50"/>
  <c r="D98" i="50"/>
  <c r="D203" i="50"/>
  <c r="D224" i="50"/>
  <c r="D49" i="50"/>
  <c r="D63" i="50"/>
  <c r="F80" i="50"/>
  <c r="F101" i="50"/>
  <c r="E112" i="50"/>
  <c r="D112" i="50"/>
  <c r="E133" i="50"/>
  <c r="F226" i="50"/>
  <c r="E49" i="50"/>
  <c r="F49" i="50" s="1"/>
  <c r="E28" i="50"/>
  <c r="F100" i="50"/>
  <c r="F121" i="50"/>
  <c r="F128" i="50"/>
  <c r="G133" i="50"/>
  <c r="D168" i="50"/>
  <c r="E203" i="50"/>
  <c r="G203" i="50"/>
  <c r="F225" i="50"/>
  <c r="D126" i="50"/>
  <c r="D133" i="50"/>
  <c r="G168" i="50"/>
  <c r="F199" i="54"/>
  <c r="F170" i="54"/>
  <c r="F156" i="54"/>
  <c r="F151" i="54"/>
  <c r="F143" i="54"/>
  <c r="F142" i="54"/>
  <c r="F134" i="54"/>
  <c r="F131" i="54"/>
  <c r="F109" i="54"/>
  <c r="F92" i="54"/>
  <c r="D91" i="54"/>
  <c r="F95" i="54"/>
  <c r="F87" i="54"/>
  <c r="F17" i="54"/>
  <c r="F15" i="54"/>
  <c r="F57" i="54"/>
  <c r="F59" i="54"/>
  <c r="D56" i="54"/>
  <c r="F72" i="54"/>
  <c r="F71" i="54"/>
  <c r="F80" i="54"/>
  <c r="G77" i="54"/>
  <c r="F79" i="54"/>
  <c r="F205" i="54"/>
  <c r="F220" i="54"/>
  <c r="F218" i="54"/>
  <c r="G224" i="54"/>
  <c r="E224" i="54"/>
  <c r="F191" i="54"/>
  <c r="G189" i="54"/>
  <c r="F183" i="54"/>
  <c r="F186" i="54"/>
  <c r="F177" i="54"/>
  <c r="F176" i="54"/>
  <c r="F178" i="54"/>
  <c r="D175" i="54"/>
  <c r="G168" i="54"/>
  <c r="F149" i="54"/>
  <c r="F148" i="54"/>
  <c r="F150" i="54"/>
  <c r="F141" i="54"/>
  <c r="G140" i="54"/>
  <c r="G133" i="54"/>
  <c r="F135" i="54"/>
  <c r="D133" i="54"/>
  <c r="F128" i="54"/>
  <c r="F127" i="54"/>
  <c r="D126" i="54"/>
  <c r="G126" i="54"/>
  <c r="F122" i="54"/>
  <c r="F121" i="54"/>
  <c r="D119" i="54"/>
  <c r="F120" i="54"/>
  <c r="G119" i="54"/>
  <c r="F114" i="54"/>
  <c r="G112" i="54"/>
  <c r="F108" i="54"/>
  <c r="F107" i="54"/>
  <c r="G105" i="54"/>
  <c r="F94" i="54"/>
  <c r="G91" i="54"/>
  <c r="F88" i="54"/>
  <c r="D84" i="54"/>
  <c r="F207" i="54"/>
  <c r="E210" i="54"/>
  <c r="F214" i="54"/>
  <c r="G210" i="54"/>
  <c r="D217" i="54"/>
  <c r="F219" i="54"/>
  <c r="F232" i="54"/>
  <c r="F16" i="54"/>
  <c r="L20" i="57"/>
  <c r="F23" i="54"/>
  <c r="F25" i="54"/>
  <c r="F24" i="54"/>
  <c r="D21" i="54"/>
  <c r="L16" i="57"/>
  <c r="F22" i="54"/>
  <c r="G21" i="54"/>
  <c r="L18" i="57"/>
  <c r="E21" i="54"/>
  <c r="F32" i="54"/>
  <c r="M16" i="57"/>
  <c r="L17" i="57"/>
  <c r="L21" i="57"/>
  <c r="F58" i="54"/>
  <c r="L19" i="57"/>
  <c r="G56" i="54"/>
  <c r="F73" i="54"/>
  <c r="G70" i="54"/>
  <c r="D70" i="54"/>
  <c r="F78" i="54"/>
  <c r="E77" i="54"/>
  <c r="F211" i="53"/>
  <c r="D210" i="53"/>
  <c r="G210" i="53"/>
  <c r="E210" i="53"/>
  <c r="F212" i="53"/>
  <c r="F221" i="53"/>
  <c r="D217" i="53"/>
  <c r="E217" i="53"/>
  <c r="F219" i="53"/>
  <c r="F226" i="53"/>
  <c r="E224" i="53"/>
  <c r="D224" i="53"/>
  <c r="D7" i="53"/>
  <c r="F11" i="53"/>
  <c r="E7" i="53"/>
  <c r="F15" i="53"/>
  <c r="D21" i="53"/>
  <c r="F22" i="53"/>
  <c r="G21" i="53"/>
  <c r="E21" i="53"/>
  <c r="F30" i="53"/>
  <c r="E28" i="53"/>
  <c r="G28" i="53"/>
  <c r="D63" i="53"/>
  <c r="G56" i="53"/>
  <c r="E56" i="53"/>
  <c r="E63" i="53"/>
  <c r="F71" i="53"/>
  <c r="D70" i="53"/>
  <c r="G70" i="53"/>
  <c r="F200" i="53"/>
  <c r="G196" i="53"/>
  <c r="F191" i="53"/>
  <c r="E189" i="53"/>
  <c r="D189" i="53"/>
  <c r="F183" i="53"/>
  <c r="F184" i="53"/>
  <c r="D182" i="53"/>
  <c r="E182" i="53"/>
  <c r="F179" i="53"/>
  <c r="D175" i="53"/>
  <c r="F177" i="53"/>
  <c r="E175" i="53"/>
  <c r="G175" i="53"/>
  <c r="F169" i="53"/>
  <c r="E168" i="53"/>
  <c r="D168" i="53"/>
  <c r="F170" i="53"/>
  <c r="G154" i="53"/>
  <c r="F155" i="53"/>
  <c r="F156" i="53"/>
  <c r="D154" i="53"/>
  <c r="E154" i="53"/>
  <c r="J238" i="53"/>
  <c r="D147" i="53"/>
  <c r="F151" i="53"/>
  <c r="E147" i="53"/>
  <c r="G147" i="53"/>
  <c r="F149" i="53"/>
  <c r="F142" i="53"/>
  <c r="F141" i="53"/>
  <c r="F143" i="53"/>
  <c r="G140" i="53"/>
  <c r="D140" i="53"/>
  <c r="E140" i="53"/>
  <c r="J18" i="57"/>
  <c r="F135" i="53"/>
  <c r="G133" i="53"/>
  <c r="F134" i="53"/>
  <c r="G126" i="53"/>
  <c r="E126" i="53"/>
  <c r="D119" i="53"/>
  <c r="F122" i="53"/>
  <c r="G119" i="53"/>
  <c r="E119" i="53"/>
  <c r="F115" i="53"/>
  <c r="D112" i="53"/>
  <c r="J16" i="57"/>
  <c r="E105" i="53"/>
  <c r="J17" i="57"/>
  <c r="J21" i="57"/>
  <c r="J20" i="57"/>
  <c r="D105" i="53"/>
  <c r="J19" i="57"/>
  <c r="G105" i="53"/>
  <c r="D91" i="53"/>
  <c r="E91" i="53"/>
  <c r="E84" i="53"/>
  <c r="K16" i="57"/>
  <c r="F89" i="53"/>
  <c r="K20" i="57"/>
  <c r="F88" i="53"/>
  <c r="K19" i="57"/>
  <c r="F87" i="53"/>
  <c r="K18" i="57"/>
  <c r="K238" i="53"/>
  <c r="J24" i="57" s="1"/>
  <c r="F86" i="53"/>
  <c r="K17" i="57"/>
  <c r="F90" i="53"/>
  <c r="K21" i="57"/>
  <c r="G84" i="53"/>
  <c r="F204" i="52"/>
  <c r="F207" i="52"/>
  <c r="F205" i="52"/>
  <c r="F221" i="52"/>
  <c r="F227" i="52"/>
  <c r="F225" i="52"/>
  <c r="D224" i="52"/>
  <c r="F10" i="52"/>
  <c r="F24" i="52"/>
  <c r="F58" i="52"/>
  <c r="G70" i="52"/>
  <c r="D70" i="52"/>
  <c r="F199" i="52"/>
  <c r="E189" i="52"/>
  <c r="F186" i="52"/>
  <c r="F185" i="52"/>
  <c r="F183" i="52"/>
  <c r="F169" i="52"/>
  <c r="G168" i="52"/>
  <c r="F170" i="52"/>
  <c r="D168" i="52"/>
  <c r="F157" i="52"/>
  <c r="F159" i="52"/>
  <c r="F156" i="52"/>
  <c r="F148" i="52"/>
  <c r="F151" i="52"/>
  <c r="F142" i="52"/>
  <c r="F122" i="52"/>
  <c r="F206" i="52"/>
  <c r="G203" i="52"/>
  <c r="D203" i="52"/>
  <c r="F214" i="52"/>
  <c r="G210" i="52"/>
  <c r="F212" i="52"/>
  <c r="D210" i="52"/>
  <c r="E210" i="52"/>
  <c r="F219" i="52"/>
  <c r="F218" i="52"/>
  <c r="F220" i="52"/>
  <c r="D217" i="52"/>
  <c r="G217" i="52"/>
  <c r="G224" i="52"/>
  <c r="F230" i="52"/>
  <c r="E224" i="52"/>
  <c r="G231" i="52"/>
  <c r="F232" i="52"/>
  <c r="D231" i="52"/>
  <c r="F233" i="52"/>
  <c r="F11" i="52"/>
  <c r="G7" i="52"/>
  <c r="F8" i="52"/>
  <c r="D7" i="52"/>
  <c r="F9" i="52"/>
  <c r="E7" i="52"/>
  <c r="F18" i="52"/>
  <c r="F15" i="52"/>
  <c r="D14" i="52"/>
  <c r="F16" i="52"/>
  <c r="G14" i="52"/>
  <c r="F23" i="52"/>
  <c r="E21" i="52"/>
  <c r="D21" i="52"/>
  <c r="F25" i="52"/>
  <c r="G21" i="52"/>
  <c r="F22" i="52"/>
  <c r="D28" i="52"/>
  <c r="G28" i="52"/>
  <c r="F30" i="52"/>
  <c r="E28" i="52"/>
  <c r="D35" i="52"/>
  <c r="E35" i="52"/>
  <c r="F43" i="52"/>
  <c r="D42" i="52"/>
  <c r="G42" i="52"/>
  <c r="D56" i="52"/>
  <c r="G56" i="52"/>
  <c r="E56" i="52"/>
  <c r="D63" i="52"/>
  <c r="F64" i="52"/>
  <c r="E63" i="52"/>
  <c r="F200" i="52"/>
  <c r="F197" i="52"/>
  <c r="F198" i="52"/>
  <c r="D196" i="52"/>
  <c r="G196" i="52"/>
  <c r="G189" i="52"/>
  <c r="F191" i="52"/>
  <c r="D189" i="52"/>
  <c r="D182" i="52"/>
  <c r="F184" i="52"/>
  <c r="G182" i="52"/>
  <c r="E182" i="52"/>
  <c r="F165" i="52"/>
  <c r="G161" i="52"/>
  <c r="D161" i="52"/>
  <c r="F155" i="52"/>
  <c r="J238" i="52"/>
  <c r="D154" i="52"/>
  <c r="G154" i="52"/>
  <c r="E154" i="52"/>
  <c r="D147" i="52"/>
  <c r="F149" i="52"/>
  <c r="G147" i="52"/>
  <c r="E140" i="52"/>
  <c r="G140" i="52"/>
  <c r="D140" i="52"/>
  <c r="G133" i="52"/>
  <c r="D133" i="52"/>
  <c r="F134" i="52"/>
  <c r="H20" i="57"/>
  <c r="F128" i="52"/>
  <c r="D126" i="52"/>
  <c r="E126" i="52"/>
  <c r="E112" i="52"/>
  <c r="H18" i="57"/>
  <c r="F116" i="52"/>
  <c r="G112" i="52"/>
  <c r="F114" i="52"/>
  <c r="H19" i="57"/>
  <c r="D112" i="52"/>
  <c r="F107" i="52"/>
  <c r="F106" i="52"/>
  <c r="G105" i="52"/>
  <c r="H16" i="57"/>
  <c r="E105" i="52"/>
  <c r="D105" i="52"/>
  <c r="F95" i="52"/>
  <c r="H17" i="57"/>
  <c r="H21" i="57"/>
  <c r="F93" i="52"/>
  <c r="D91" i="52"/>
  <c r="K238" i="52"/>
  <c r="H24" i="57" s="1"/>
  <c r="E91" i="52"/>
  <c r="D84" i="52"/>
  <c r="G84" i="52"/>
  <c r="F87" i="52"/>
  <c r="I18" i="57"/>
  <c r="F86" i="52"/>
  <c r="I17" i="57"/>
  <c r="F90" i="52"/>
  <c r="I21" i="57"/>
  <c r="E84" i="52"/>
  <c r="I16" i="57"/>
  <c r="F89" i="52"/>
  <c r="I20" i="57"/>
  <c r="F88" i="52"/>
  <c r="I19" i="57"/>
  <c r="F199" i="51"/>
  <c r="F199" i="50"/>
  <c r="F198" i="51"/>
  <c r="G203" i="51"/>
  <c r="F211" i="51"/>
  <c r="G210" i="51"/>
  <c r="D210" i="51"/>
  <c r="E210" i="51"/>
  <c r="G217" i="51"/>
  <c r="F220" i="51"/>
  <c r="D217" i="51"/>
  <c r="F221" i="51"/>
  <c r="G224" i="51"/>
  <c r="D224" i="51"/>
  <c r="F232" i="51"/>
  <c r="G231" i="51"/>
  <c r="F9" i="51"/>
  <c r="D7" i="51"/>
  <c r="E7" i="51"/>
  <c r="F18" i="51"/>
  <c r="F16" i="51"/>
  <c r="D14" i="51"/>
  <c r="G14" i="51"/>
  <c r="E21" i="51"/>
  <c r="F24" i="51"/>
  <c r="D21" i="51"/>
  <c r="F23" i="51"/>
  <c r="G28" i="51"/>
  <c r="F57" i="51"/>
  <c r="G56" i="51"/>
  <c r="F65" i="51"/>
  <c r="D63" i="51"/>
  <c r="E63" i="51"/>
  <c r="F72" i="51"/>
  <c r="D70" i="51"/>
  <c r="F73" i="51"/>
  <c r="G70" i="51"/>
  <c r="F19" i="57"/>
  <c r="E77" i="51"/>
  <c r="D77" i="51"/>
  <c r="G77" i="51"/>
  <c r="G196" i="51"/>
  <c r="D196" i="51"/>
  <c r="F191" i="51"/>
  <c r="D189" i="51"/>
  <c r="F190" i="51"/>
  <c r="G189" i="51"/>
  <c r="E189" i="51"/>
  <c r="F183" i="51"/>
  <c r="D182" i="51"/>
  <c r="G182" i="51"/>
  <c r="E182" i="51"/>
  <c r="F177" i="51"/>
  <c r="D175" i="51"/>
  <c r="G175" i="51"/>
  <c r="F170" i="51"/>
  <c r="E168" i="51"/>
  <c r="F20" i="57"/>
  <c r="E154" i="51"/>
  <c r="D154" i="51"/>
  <c r="F156" i="51"/>
  <c r="G147" i="51"/>
  <c r="F149" i="51"/>
  <c r="E140" i="51"/>
  <c r="F142" i="51"/>
  <c r="D140" i="51"/>
  <c r="D126" i="51"/>
  <c r="E126" i="51"/>
  <c r="G119" i="51"/>
  <c r="D119" i="51"/>
  <c r="F121" i="51"/>
  <c r="F21" i="57"/>
  <c r="G105" i="51"/>
  <c r="F16" i="57"/>
  <c r="F107" i="51"/>
  <c r="F109" i="51"/>
  <c r="D105" i="51"/>
  <c r="F100" i="51"/>
  <c r="F18" i="57"/>
  <c r="F17" i="57"/>
  <c r="F93" i="51"/>
  <c r="G91" i="51"/>
  <c r="D91" i="51"/>
  <c r="E91" i="51"/>
  <c r="G84" i="51"/>
  <c r="F85" i="51"/>
  <c r="G16" i="57"/>
  <c r="F89" i="51"/>
  <c r="G20" i="57"/>
  <c r="F88" i="51"/>
  <c r="G19" i="57"/>
  <c r="F87" i="51"/>
  <c r="G18" i="57"/>
  <c r="F86" i="51"/>
  <c r="G17" i="57"/>
  <c r="F90" i="51"/>
  <c r="G21" i="57"/>
  <c r="D84" i="51"/>
  <c r="G91" i="50"/>
  <c r="F93" i="50"/>
  <c r="D91" i="50"/>
  <c r="E91" i="50"/>
  <c r="F86" i="50"/>
  <c r="G84" i="50"/>
  <c r="E84" i="50"/>
  <c r="F127" i="50"/>
  <c r="F109" i="50"/>
  <c r="G105" i="50"/>
  <c r="F200" i="50"/>
  <c r="F198" i="50"/>
  <c r="D189" i="50"/>
  <c r="F183" i="50"/>
  <c r="F186" i="50"/>
  <c r="F184" i="50"/>
  <c r="D182" i="50"/>
  <c r="G182" i="50"/>
  <c r="F178" i="50"/>
  <c r="F163" i="50"/>
  <c r="D161" i="50"/>
  <c r="F157" i="50"/>
  <c r="F158" i="50"/>
  <c r="F151" i="50"/>
  <c r="F149" i="50"/>
  <c r="F144" i="50"/>
  <c r="G77" i="50"/>
  <c r="D77" i="50"/>
  <c r="F78" i="50"/>
  <c r="F211" i="50"/>
  <c r="F220" i="50"/>
  <c r="F235" i="50"/>
  <c r="F15" i="50"/>
  <c r="F24" i="50"/>
  <c r="F197" i="50"/>
  <c r="E196" i="50"/>
  <c r="G196" i="50"/>
  <c r="D196" i="50"/>
  <c r="F193" i="50"/>
  <c r="G189" i="50"/>
  <c r="G175" i="50"/>
  <c r="F177" i="50"/>
  <c r="D175" i="50"/>
  <c r="F164" i="50"/>
  <c r="E161" i="50"/>
  <c r="G161" i="50"/>
  <c r="F155" i="50"/>
  <c r="D154" i="50"/>
  <c r="F159" i="50"/>
  <c r="D147" i="50"/>
  <c r="G147" i="50"/>
  <c r="F141" i="50"/>
  <c r="G140" i="50"/>
  <c r="F142" i="50"/>
  <c r="D140" i="50"/>
  <c r="E140" i="50"/>
  <c r="F129" i="50"/>
  <c r="E126" i="50"/>
  <c r="G126" i="50"/>
  <c r="G119" i="50"/>
  <c r="D119" i="50"/>
  <c r="F120" i="50"/>
  <c r="F123" i="50"/>
  <c r="F107" i="50"/>
  <c r="E105" i="50"/>
  <c r="D105" i="50"/>
  <c r="G98" i="50"/>
  <c r="F99" i="50"/>
  <c r="G210" i="50"/>
  <c r="D210" i="50"/>
  <c r="F212" i="50"/>
  <c r="E210" i="50"/>
  <c r="G217" i="50"/>
  <c r="F221" i="50"/>
  <c r="F218" i="50"/>
  <c r="D217" i="50"/>
  <c r="F219" i="50"/>
  <c r="E224" i="50"/>
  <c r="G224" i="50"/>
  <c r="G231" i="50"/>
  <c r="F233" i="50"/>
  <c r="F8" i="50"/>
  <c r="D7" i="50"/>
  <c r="F9" i="50"/>
  <c r="G7" i="50"/>
  <c r="E7" i="50"/>
  <c r="F18" i="50"/>
  <c r="E14" i="50"/>
  <c r="D14" i="50"/>
  <c r="F17" i="50"/>
  <c r="G14" i="50"/>
  <c r="F23" i="50"/>
  <c r="F22" i="50"/>
  <c r="D21" i="50"/>
  <c r="F25" i="50"/>
  <c r="G21" i="50"/>
  <c r="E21" i="50"/>
  <c r="D35" i="50"/>
  <c r="F37" i="50"/>
  <c r="G35" i="50"/>
  <c r="E35" i="50"/>
  <c r="G42" i="50"/>
  <c r="E42" i="50"/>
  <c r="D56" i="50"/>
  <c r="F57" i="50"/>
  <c r="F59" i="50"/>
  <c r="D20" i="57"/>
  <c r="G63" i="50"/>
  <c r="E63" i="50"/>
  <c r="D17" i="57"/>
  <c r="D21" i="57"/>
  <c r="D19" i="57"/>
  <c r="D16" i="57"/>
  <c r="D18" i="57"/>
  <c r="D70" i="50"/>
  <c r="G70" i="50"/>
  <c r="E70" i="50"/>
  <c r="E16" i="57"/>
  <c r="E18" i="57"/>
  <c r="E20" i="57"/>
  <c r="E17" i="57"/>
  <c r="E19" i="57"/>
  <c r="E21" i="57"/>
  <c r="M238" i="50"/>
  <c r="D25" i="57" s="1"/>
  <c r="V25" i="57" s="1"/>
  <c r="F11" i="54"/>
  <c r="M19" i="57"/>
  <c r="F10" i="54"/>
  <c r="M18" i="57"/>
  <c r="F9" i="54"/>
  <c r="M17" i="57"/>
  <c r="F13" i="54"/>
  <c r="M21" i="57"/>
  <c r="F12" i="54"/>
  <c r="M20" i="57"/>
  <c r="F158" i="4"/>
  <c r="F156" i="4"/>
  <c r="D28" i="54"/>
  <c r="G28" i="54"/>
  <c r="F86" i="54"/>
  <c r="G84" i="54"/>
  <c r="E154" i="4"/>
  <c r="F8" i="54"/>
  <c r="G14" i="54"/>
  <c r="D14" i="54"/>
  <c r="G7" i="54"/>
  <c r="D231" i="54"/>
  <c r="J238" i="54"/>
  <c r="G154" i="54"/>
  <c r="E35" i="54"/>
  <c r="D63" i="54"/>
  <c r="E91" i="54"/>
  <c r="E126" i="54"/>
  <c r="E140" i="54"/>
  <c r="F155" i="54"/>
  <c r="G161" i="54"/>
  <c r="G175" i="54"/>
  <c r="D203" i="54"/>
  <c r="D224" i="54"/>
  <c r="G231" i="54"/>
  <c r="E28" i="54"/>
  <c r="E63" i="54"/>
  <c r="D112" i="54"/>
  <c r="D147" i="54"/>
  <c r="G217" i="54"/>
  <c r="D77" i="54"/>
  <c r="D105" i="54"/>
  <c r="E112" i="54"/>
  <c r="D140" i="54"/>
  <c r="D168" i="54"/>
  <c r="E189" i="54"/>
  <c r="G196" i="54"/>
  <c r="F226" i="54"/>
  <c r="D210" i="54"/>
  <c r="K238" i="54"/>
  <c r="L24" i="57" s="1"/>
  <c r="G203" i="54"/>
  <c r="D196" i="54"/>
  <c r="D189" i="54"/>
  <c r="E182" i="54"/>
  <c r="G182" i="54"/>
  <c r="D182" i="54"/>
  <c r="E168" i="54"/>
  <c r="F157" i="54"/>
  <c r="G147" i="54"/>
  <c r="E7" i="54"/>
  <c r="D7" i="54"/>
  <c r="D154" i="54"/>
  <c r="F159" i="54"/>
  <c r="E154" i="54"/>
  <c r="E14" i="54"/>
  <c r="F29" i="54"/>
  <c r="E42" i="54"/>
  <c r="C20" i="67" s="1"/>
  <c r="E70" i="54"/>
  <c r="E98" i="54"/>
  <c r="E133" i="54"/>
  <c r="E161" i="54"/>
  <c r="E196" i="54"/>
  <c r="E203" i="54"/>
  <c r="E231" i="54"/>
  <c r="E105" i="54"/>
  <c r="E56" i="54"/>
  <c r="E84" i="54"/>
  <c r="E119" i="54"/>
  <c r="E147" i="54"/>
  <c r="E175" i="54"/>
  <c r="E217" i="54"/>
  <c r="E14" i="53"/>
  <c r="F14" i="53" s="1"/>
  <c r="F29" i="53"/>
  <c r="E42" i="53"/>
  <c r="F57" i="53"/>
  <c r="E70" i="53"/>
  <c r="F85" i="53"/>
  <c r="E98" i="53"/>
  <c r="F120" i="53"/>
  <c r="E133" i="53"/>
  <c r="F148" i="53"/>
  <c r="E161" i="53"/>
  <c r="F176" i="53"/>
  <c r="F187" i="53"/>
  <c r="E196" i="53"/>
  <c r="F218" i="53"/>
  <c r="E231" i="53"/>
  <c r="E14" i="52"/>
  <c r="F29" i="52"/>
  <c r="E42" i="52"/>
  <c r="F57" i="52"/>
  <c r="E70" i="52"/>
  <c r="F85" i="52"/>
  <c r="E98" i="52"/>
  <c r="E133" i="52"/>
  <c r="E161" i="52"/>
  <c r="E196" i="52"/>
  <c r="E203" i="52"/>
  <c r="E231" i="52"/>
  <c r="E168" i="52"/>
  <c r="E119" i="52"/>
  <c r="E147" i="52"/>
  <c r="E175" i="52"/>
  <c r="E217" i="52"/>
  <c r="E14" i="51"/>
  <c r="E42" i="51"/>
  <c r="E70" i="51"/>
  <c r="E98" i="51"/>
  <c r="E133" i="51"/>
  <c r="F133" i="51" s="1"/>
  <c r="E161" i="51"/>
  <c r="E196" i="51"/>
  <c r="E203" i="51"/>
  <c r="E231" i="51"/>
  <c r="E105" i="51"/>
  <c r="E28" i="51"/>
  <c r="F28" i="51" s="1"/>
  <c r="E56" i="51"/>
  <c r="E84" i="51"/>
  <c r="E119" i="51"/>
  <c r="E147" i="51"/>
  <c r="E175" i="51"/>
  <c r="E217" i="51"/>
  <c r="D231" i="50"/>
  <c r="E231" i="50"/>
  <c r="E154" i="50"/>
  <c r="G154" i="50"/>
  <c r="F85" i="50"/>
  <c r="E98" i="50"/>
  <c r="E168" i="50"/>
  <c r="E119" i="50"/>
  <c r="E147" i="50"/>
  <c r="E175" i="50"/>
  <c r="E217" i="50"/>
  <c r="E182" i="50"/>
  <c r="E189" i="50"/>
  <c r="D154" i="4"/>
  <c r="G154" i="4"/>
  <c r="C8" i="57"/>
  <c r="G8" i="57" s="1"/>
  <c r="K8" i="57" s="1"/>
  <c r="O8" i="57" s="1"/>
  <c r="S8" i="57" s="1"/>
  <c r="E8" i="57"/>
  <c r="I8" i="57" s="1"/>
  <c r="M8" i="57" s="1"/>
  <c r="Q8" i="57" s="1"/>
  <c r="U8" i="57" s="1"/>
  <c r="R28" i="68" l="1"/>
  <c r="U34" i="68"/>
  <c r="R37" i="68"/>
  <c r="U39" i="68"/>
  <c r="F42" i="54"/>
  <c r="D20" i="67"/>
  <c r="R24" i="68"/>
  <c r="N13" i="68"/>
  <c r="K13" i="68"/>
  <c r="D13" i="68"/>
  <c r="T13" i="68"/>
  <c r="Q13" i="68"/>
  <c r="G13" i="68"/>
  <c r="J13" i="68"/>
  <c r="M13" i="68"/>
  <c r="S13" i="68"/>
  <c r="E13" i="68"/>
  <c r="H13" i="68"/>
  <c r="P13" i="68"/>
  <c r="R29" i="68"/>
  <c r="F119" i="52"/>
  <c r="U22" i="68"/>
  <c r="I19" i="68"/>
  <c r="U19" i="68"/>
  <c r="K16" i="68"/>
  <c r="N16" i="68"/>
  <c r="H16" i="68"/>
  <c r="P16" i="68"/>
  <c r="E16" i="68"/>
  <c r="G16" i="68"/>
  <c r="D16" i="68"/>
  <c r="M16" i="68"/>
  <c r="T16" i="68"/>
  <c r="U16" i="68" s="1"/>
  <c r="Q16" i="68"/>
  <c r="R16" i="68" s="1"/>
  <c r="J16" i="68"/>
  <c r="S16" i="68"/>
  <c r="F14" i="68"/>
  <c r="F25" i="68"/>
  <c r="F49" i="54"/>
  <c r="F38" i="68"/>
  <c r="I29" i="68"/>
  <c r="E30" i="68"/>
  <c r="T30" i="68"/>
  <c r="M30" i="68"/>
  <c r="K30" i="68"/>
  <c r="D30" i="68"/>
  <c r="P30" i="68"/>
  <c r="Q30" i="68"/>
  <c r="H30" i="68"/>
  <c r="N30" i="68"/>
  <c r="S30" i="68"/>
  <c r="G30" i="68"/>
  <c r="J30" i="68"/>
  <c r="U27" i="68"/>
  <c r="U12" i="68"/>
  <c r="F203" i="53"/>
  <c r="U35" i="68"/>
  <c r="R34" i="68"/>
  <c r="U24" i="68"/>
  <c r="F161" i="50"/>
  <c r="F34" i="68"/>
  <c r="F168" i="50"/>
  <c r="S40" i="68"/>
  <c r="H40" i="68"/>
  <c r="P40" i="68"/>
  <c r="K40" i="68"/>
  <c r="Q40" i="68"/>
  <c r="M40" i="68"/>
  <c r="G40" i="68"/>
  <c r="D40" i="68"/>
  <c r="J40" i="68"/>
  <c r="T40" i="68"/>
  <c r="N40" i="68"/>
  <c r="E40" i="68"/>
  <c r="R19" i="68"/>
  <c r="U25" i="68"/>
  <c r="U21" i="68"/>
  <c r="U36" i="68"/>
  <c r="F63" i="54"/>
  <c r="F35" i="54"/>
  <c r="F231" i="53"/>
  <c r="R27" i="68"/>
  <c r="F63" i="53"/>
  <c r="F49" i="53"/>
  <c r="F42" i="53"/>
  <c r="R22" i="68"/>
  <c r="R14" i="68"/>
  <c r="R36" i="68"/>
  <c r="F49" i="51"/>
  <c r="F42" i="51"/>
  <c r="U20" i="68"/>
  <c r="L31" i="68"/>
  <c r="F28" i="50"/>
  <c r="I14" i="68"/>
  <c r="O31" i="68"/>
  <c r="E23" i="68"/>
  <c r="T23" i="68"/>
  <c r="M23" i="68"/>
  <c r="D23" i="68"/>
  <c r="H23" i="68"/>
  <c r="S23" i="68"/>
  <c r="Q23" i="68"/>
  <c r="G23" i="68"/>
  <c r="P23" i="68"/>
  <c r="K23" i="68"/>
  <c r="N23" i="68"/>
  <c r="J23" i="68"/>
  <c r="F98" i="53"/>
  <c r="F175" i="52"/>
  <c r="F126" i="50"/>
  <c r="S18" i="68"/>
  <c r="J18" i="68"/>
  <c r="M18" i="68"/>
  <c r="E18" i="68"/>
  <c r="G18" i="68"/>
  <c r="H18" i="68"/>
  <c r="P18" i="68"/>
  <c r="R26" i="68"/>
  <c r="O24" i="68"/>
  <c r="O20" i="68"/>
  <c r="O14" i="68"/>
  <c r="L14" i="68"/>
  <c r="O15" i="68"/>
  <c r="O25" i="68"/>
  <c r="R25" i="68"/>
  <c r="F98" i="54"/>
  <c r="I21" i="68"/>
  <c r="F20" i="68"/>
  <c r="F24" i="68"/>
  <c r="O19" i="68"/>
  <c r="L39" i="68"/>
  <c r="I39" i="68"/>
  <c r="F17" i="68"/>
  <c r="O33" i="68"/>
  <c r="F19" i="68"/>
  <c r="O17" i="68"/>
  <c r="I36" i="68"/>
  <c r="F49" i="52"/>
  <c r="R15" i="68"/>
  <c r="F70" i="52"/>
  <c r="R17" i="68"/>
  <c r="L17" i="68"/>
  <c r="L26" i="68"/>
  <c r="F133" i="52"/>
  <c r="F22" i="68"/>
  <c r="F98" i="52"/>
  <c r="O39" i="68"/>
  <c r="L35" i="68"/>
  <c r="R35" i="68"/>
  <c r="R33" i="68"/>
  <c r="F161" i="51"/>
  <c r="F28" i="68"/>
  <c r="F112" i="51"/>
  <c r="I22" i="68"/>
  <c r="I20" i="68"/>
  <c r="F39" i="68"/>
  <c r="I15" i="68"/>
  <c r="I17" i="68"/>
  <c r="O28" i="68"/>
  <c r="F26" i="68"/>
  <c r="L37" i="68"/>
  <c r="R38" i="68"/>
  <c r="O35" i="68"/>
  <c r="O32" i="68"/>
  <c r="I27" i="68"/>
  <c r="O22" i="68"/>
  <c r="O34" i="68"/>
  <c r="O27" i="68"/>
  <c r="I25" i="68"/>
  <c r="I24" i="68"/>
  <c r="F36" i="68"/>
  <c r="F203" i="50"/>
  <c r="L38" i="68"/>
  <c r="I38" i="68"/>
  <c r="F33" i="68"/>
  <c r="F27" i="68"/>
  <c r="F133" i="50"/>
  <c r="O26" i="68"/>
  <c r="F112" i="50"/>
  <c r="F21" i="68"/>
  <c r="O21" i="68"/>
  <c r="R21" i="68"/>
  <c r="R20" i="68"/>
  <c r="F37" i="68"/>
  <c r="L24" i="68"/>
  <c r="I34" i="68"/>
  <c r="F32" i="68"/>
  <c r="F29" i="68"/>
  <c r="L25" i="68"/>
  <c r="F15" i="68"/>
  <c r="D16" i="67"/>
  <c r="D17" i="67"/>
  <c r="L32" i="68"/>
  <c r="I32" i="68"/>
  <c r="L33" i="68"/>
  <c r="F35" i="68"/>
  <c r="L34" i="68"/>
  <c r="I26" i="68"/>
  <c r="O38" i="68"/>
  <c r="I33" i="68"/>
  <c r="L15" i="68"/>
  <c r="L19" i="68"/>
  <c r="I31" i="68"/>
  <c r="O37" i="68"/>
  <c r="I35" i="68"/>
  <c r="L27" i="68"/>
  <c r="K18" i="68"/>
  <c r="O36" i="68"/>
  <c r="D18" i="68"/>
  <c r="I28" i="68"/>
  <c r="L29" i="68"/>
  <c r="F224" i="54"/>
  <c r="U28" i="68"/>
  <c r="L21" i="68"/>
  <c r="I37" i="68"/>
  <c r="L28" i="68"/>
  <c r="L23" i="57"/>
  <c r="V24" i="57"/>
  <c r="F77" i="53"/>
  <c r="D19" i="67"/>
  <c r="J23" i="57"/>
  <c r="H23" i="57"/>
  <c r="L20" i="68"/>
  <c r="L22" i="68"/>
  <c r="F77" i="52"/>
  <c r="D18" i="67"/>
  <c r="N18" i="68"/>
  <c r="U29" i="68"/>
  <c r="T18" i="68"/>
  <c r="Q18" i="68"/>
  <c r="F56" i="50"/>
  <c r="E154" i="20"/>
  <c r="D29" i="69" s="1"/>
  <c r="D23" i="57"/>
  <c r="E36" i="6"/>
  <c r="D154" i="20"/>
  <c r="C29" i="69" s="1"/>
  <c r="F36" i="6"/>
  <c r="F161" i="53"/>
  <c r="F175" i="50"/>
  <c r="F168" i="51"/>
  <c r="F224" i="51"/>
  <c r="F189" i="50"/>
  <c r="F35" i="51"/>
  <c r="F182" i="50"/>
  <c r="F84" i="50"/>
  <c r="F56" i="54"/>
  <c r="F70" i="54"/>
  <c r="F28" i="53"/>
  <c r="F112" i="53"/>
  <c r="F56" i="53"/>
  <c r="F168" i="53"/>
  <c r="F133" i="53"/>
  <c r="F84" i="53"/>
  <c r="F231" i="52"/>
  <c r="F42" i="52"/>
  <c r="F112" i="52"/>
  <c r="F189" i="52"/>
  <c r="F28" i="52"/>
  <c r="F35" i="52"/>
  <c r="F161" i="52"/>
  <c r="F98" i="51"/>
  <c r="F119" i="51"/>
  <c r="F147" i="51"/>
  <c r="F203" i="51"/>
  <c r="F231" i="51"/>
  <c r="F14" i="51"/>
  <c r="F56" i="51"/>
  <c r="F63" i="50"/>
  <c r="F77" i="50"/>
  <c r="F42" i="50"/>
  <c r="F98" i="50"/>
  <c r="F70" i="50"/>
  <c r="F224" i="50"/>
  <c r="F7" i="53"/>
  <c r="F119" i="53"/>
  <c r="F126" i="53"/>
  <c r="F21" i="53"/>
  <c r="F196" i="53"/>
  <c r="F63" i="52"/>
  <c r="F196" i="52"/>
  <c r="F91" i="52"/>
  <c r="F175" i="51"/>
  <c r="F140" i="51"/>
  <c r="F77" i="51"/>
  <c r="F35" i="50"/>
  <c r="F133" i="54"/>
  <c r="F105" i="54"/>
  <c r="F91" i="54"/>
  <c r="F189" i="54"/>
  <c r="F140" i="54"/>
  <c r="F126" i="54"/>
  <c r="F119" i="54"/>
  <c r="F112" i="54"/>
  <c r="F84" i="54"/>
  <c r="F210" i="54"/>
  <c r="F7" i="54"/>
  <c r="F21" i="54"/>
  <c r="F28" i="54"/>
  <c r="L8" i="57"/>
  <c r="F77" i="54"/>
  <c r="F210" i="53"/>
  <c r="F217" i="53"/>
  <c r="F224" i="53"/>
  <c r="F70" i="53"/>
  <c r="F189" i="53"/>
  <c r="F182" i="53"/>
  <c r="F175" i="53"/>
  <c r="F154" i="53"/>
  <c r="F147" i="53"/>
  <c r="F140" i="53"/>
  <c r="J8" i="57"/>
  <c r="J27" i="57"/>
  <c r="F105" i="53"/>
  <c r="D238" i="53"/>
  <c r="J15" i="57" s="1"/>
  <c r="F91" i="53"/>
  <c r="F224" i="52"/>
  <c r="F168" i="52"/>
  <c r="F140" i="52"/>
  <c r="F203" i="52"/>
  <c r="F210" i="52"/>
  <c r="F217" i="52"/>
  <c r="F7" i="52"/>
  <c r="F14" i="52"/>
  <c r="F21" i="52"/>
  <c r="F56" i="52"/>
  <c r="F182" i="52"/>
  <c r="H8" i="57"/>
  <c r="F154" i="52"/>
  <c r="F147" i="52"/>
  <c r="F126" i="52"/>
  <c r="D238" i="52"/>
  <c r="H15" i="57" s="1"/>
  <c r="F105" i="52"/>
  <c r="H27" i="57"/>
  <c r="F84" i="52"/>
  <c r="F196" i="51"/>
  <c r="F210" i="51"/>
  <c r="F217" i="51"/>
  <c r="F7" i="51"/>
  <c r="F21" i="51"/>
  <c r="F63" i="51"/>
  <c r="F8" i="57"/>
  <c r="F70" i="51"/>
  <c r="F189" i="51"/>
  <c r="F182" i="51"/>
  <c r="F154" i="51"/>
  <c r="F126" i="51"/>
  <c r="F105" i="51"/>
  <c r="F27" i="57"/>
  <c r="F91" i="51"/>
  <c r="F84" i="51"/>
  <c r="D238" i="51"/>
  <c r="F15" i="57" s="1"/>
  <c r="F91" i="50"/>
  <c r="F147" i="50"/>
  <c r="F210" i="50"/>
  <c r="F14" i="50"/>
  <c r="F196" i="50"/>
  <c r="F154" i="50"/>
  <c r="F140" i="50"/>
  <c r="F119" i="50"/>
  <c r="F105" i="50"/>
  <c r="F217" i="50"/>
  <c r="F231" i="50"/>
  <c r="F7" i="50"/>
  <c r="F21" i="50"/>
  <c r="D8" i="57"/>
  <c r="D27" i="57"/>
  <c r="D238" i="50"/>
  <c r="D15" i="57" s="1"/>
  <c r="F154" i="4"/>
  <c r="F14" i="54"/>
  <c r="D238" i="54"/>
  <c r="L15" i="57" s="1"/>
  <c r="L27" i="57"/>
  <c r="F231" i="54"/>
  <c r="F217" i="54"/>
  <c r="F203" i="54"/>
  <c r="F196" i="54"/>
  <c r="F182" i="54"/>
  <c r="F175" i="54"/>
  <c r="F168" i="54"/>
  <c r="F161" i="54"/>
  <c r="F147" i="54"/>
  <c r="F154" i="54"/>
  <c r="E238" i="54"/>
  <c r="E238" i="53"/>
  <c r="E238" i="52"/>
  <c r="E238" i="51"/>
  <c r="E238" i="50"/>
  <c r="C33" i="56"/>
  <c r="B33" i="56"/>
  <c r="C231" i="20"/>
  <c r="C232" i="20"/>
  <c r="C233" i="20"/>
  <c r="C234" i="20"/>
  <c r="C235" i="20"/>
  <c r="C236" i="20"/>
  <c r="C237" i="20"/>
  <c r="B237" i="20"/>
  <c r="B236" i="20"/>
  <c r="B235" i="20"/>
  <c r="B234" i="20"/>
  <c r="B233" i="20"/>
  <c r="B232" i="20"/>
  <c r="B231" i="20"/>
  <c r="D7" i="6"/>
  <c r="C7" i="6"/>
  <c r="B7" i="6"/>
  <c r="C231" i="4"/>
  <c r="C232" i="4"/>
  <c r="C233" i="4"/>
  <c r="C234" i="4"/>
  <c r="C235" i="4"/>
  <c r="C236" i="4"/>
  <c r="C237" i="4"/>
  <c r="B237" i="4"/>
  <c r="B236" i="4"/>
  <c r="B235" i="4"/>
  <c r="B234" i="4"/>
  <c r="B233" i="4"/>
  <c r="B232" i="4"/>
  <c r="B231" i="4"/>
  <c r="H231" i="4"/>
  <c r="B34" i="56"/>
  <c r="U30" i="68" l="1"/>
  <c r="O13" i="68"/>
  <c r="R13" i="68"/>
  <c r="F13" i="68"/>
  <c r="L13" i="68"/>
  <c r="U13" i="68"/>
  <c r="I13" i="68"/>
  <c r="U23" i="68"/>
  <c r="L16" i="68"/>
  <c r="O16" i="68"/>
  <c r="F16" i="68"/>
  <c r="I16" i="68"/>
  <c r="O30" i="68"/>
  <c r="F30" i="68"/>
  <c r="R30" i="68"/>
  <c r="L30" i="68"/>
  <c r="I30" i="68"/>
  <c r="U40" i="68"/>
  <c r="O23" i="68"/>
  <c r="R40" i="68"/>
  <c r="F40" i="68"/>
  <c r="I40" i="68"/>
  <c r="O40" i="68"/>
  <c r="L40" i="68"/>
  <c r="U18" i="68"/>
  <c r="R18" i="68"/>
  <c r="I23" i="68"/>
  <c r="L23" i="68"/>
  <c r="R23" i="68"/>
  <c r="F23" i="68"/>
  <c r="I18" i="68"/>
  <c r="L18" i="68"/>
  <c r="F18" i="68"/>
  <c r="V23" i="57"/>
  <c r="E29" i="69"/>
  <c r="O18" i="68"/>
  <c r="F238" i="53"/>
  <c r="J22" i="57" s="1"/>
  <c r="K15" i="57"/>
  <c r="F238" i="52"/>
  <c r="H22" i="57" s="1"/>
  <c r="I15" i="57"/>
  <c r="F238" i="51"/>
  <c r="F22" i="57" s="1"/>
  <c r="G15" i="57"/>
  <c r="F238" i="50"/>
  <c r="D22" i="57" s="1"/>
  <c r="E15" i="57"/>
  <c r="F236" i="4"/>
  <c r="F237" i="4"/>
  <c r="F238" i="54"/>
  <c r="L22" i="57" s="1"/>
  <c r="M15" i="57"/>
  <c r="G231" i="4"/>
  <c r="E231" i="4"/>
  <c r="F235" i="4"/>
  <c r="F233" i="4"/>
  <c r="F234" i="4"/>
  <c r="D231" i="4"/>
  <c r="F232" i="4"/>
  <c r="D231" i="20" l="1"/>
  <c r="C41" i="69" s="1"/>
  <c r="E231" i="20"/>
  <c r="D41" i="69" s="1"/>
  <c r="F7" i="6"/>
  <c r="E7" i="6"/>
  <c r="F231" i="4"/>
  <c r="E41" i="69" l="1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" i="20"/>
  <c r="C12" i="20"/>
  <c r="C11" i="20"/>
  <c r="C10" i="20"/>
  <c r="C9" i="20"/>
  <c r="C8" i="20"/>
  <c r="C7" i="20"/>
  <c r="B34" i="20"/>
  <c r="B33" i="20"/>
  <c r="B32" i="20"/>
  <c r="B31" i="20"/>
  <c r="B30" i="20"/>
  <c r="B29" i="20"/>
  <c r="B28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2" i="20"/>
  <c r="B161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" i="20"/>
  <c r="B12" i="20"/>
  <c r="B11" i="20"/>
  <c r="B10" i="20"/>
  <c r="B9" i="20"/>
  <c r="B8" i="20"/>
  <c r="B7" i="20"/>
  <c r="C230" i="20" l="1"/>
  <c r="B230" i="20"/>
  <c r="C229" i="20"/>
  <c r="B229" i="20"/>
  <c r="C228" i="20"/>
  <c r="B228" i="20"/>
  <c r="C227" i="20"/>
  <c r="B227" i="20"/>
  <c r="C226" i="20"/>
  <c r="B226" i="20"/>
  <c r="C225" i="20"/>
  <c r="B225" i="20"/>
  <c r="C224" i="20"/>
  <c r="B224" i="20"/>
  <c r="C223" i="20"/>
  <c r="B223" i="20"/>
  <c r="C222" i="20"/>
  <c r="B222" i="20"/>
  <c r="C221" i="20"/>
  <c r="B221" i="20"/>
  <c r="C220" i="20"/>
  <c r="B220" i="20"/>
  <c r="C219" i="20"/>
  <c r="B219" i="20"/>
  <c r="C218" i="20"/>
  <c r="B218" i="20"/>
  <c r="C217" i="20"/>
  <c r="B217" i="20"/>
  <c r="C216" i="20"/>
  <c r="B216" i="20"/>
  <c r="C215" i="20"/>
  <c r="B215" i="20"/>
  <c r="C214" i="20"/>
  <c r="B214" i="20"/>
  <c r="C213" i="20"/>
  <c r="B213" i="20"/>
  <c r="C212" i="20"/>
  <c r="B212" i="20"/>
  <c r="C211" i="20"/>
  <c r="B211" i="20"/>
  <c r="C210" i="20"/>
  <c r="B210" i="20"/>
  <c r="C132" i="20" l="1"/>
  <c r="B132" i="20"/>
  <c r="C131" i="20"/>
  <c r="B131" i="20"/>
  <c r="C130" i="20" l="1"/>
  <c r="B130" i="20"/>
  <c r="C129" i="20" l="1"/>
  <c r="B129" i="20"/>
  <c r="C128" i="20" l="1"/>
  <c r="B128" i="20"/>
  <c r="C127" i="20" l="1"/>
  <c r="B127" i="20"/>
  <c r="C126" i="20" l="1"/>
  <c r="B126" i="20"/>
  <c r="C125" i="20" l="1"/>
  <c r="B125" i="20"/>
  <c r="C124" i="20"/>
  <c r="B124" i="20"/>
  <c r="C123" i="20"/>
  <c r="B123" i="20"/>
  <c r="C122" i="20" l="1"/>
  <c r="B122" i="20"/>
  <c r="C121" i="20" l="1"/>
  <c r="B121" i="20"/>
  <c r="C120" i="20" l="1"/>
  <c r="B120" i="20"/>
  <c r="C119" i="20"/>
  <c r="B119" i="20"/>
  <c r="C118" i="20" l="1"/>
  <c r="B118" i="20"/>
  <c r="C117" i="20" l="1"/>
  <c r="B117" i="20"/>
  <c r="C116" i="20" l="1"/>
  <c r="B116" i="20"/>
  <c r="C115" i="20" l="1"/>
  <c r="B115" i="20"/>
  <c r="C114" i="20" l="1"/>
  <c r="B114" i="20"/>
  <c r="C113" i="20" l="1"/>
  <c r="B113" i="20"/>
  <c r="C112" i="20" l="1"/>
  <c r="B112" i="20"/>
  <c r="C111" i="20" l="1"/>
  <c r="B111" i="20"/>
  <c r="C110" i="20" l="1"/>
  <c r="B110" i="20"/>
  <c r="C109" i="20" l="1"/>
  <c r="B109" i="20"/>
  <c r="C108" i="20" l="1"/>
  <c r="B108" i="20"/>
  <c r="C107" i="20" l="1"/>
  <c r="B107" i="20"/>
  <c r="C106" i="20" l="1"/>
  <c r="B106" i="20"/>
  <c r="C105" i="20" l="1"/>
  <c r="B105" i="20"/>
  <c r="C104" i="20" l="1"/>
  <c r="B104" i="20"/>
  <c r="C103" i="20"/>
  <c r="B103" i="20"/>
  <c r="C102" i="20" l="1"/>
  <c r="B102" i="20"/>
  <c r="C101" i="20" l="1"/>
  <c r="B101" i="20"/>
  <c r="C100" i="20" l="1"/>
  <c r="B100" i="20"/>
  <c r="C99" i="20" l="1"/>
  <c r="B99" i="20"/>
  <c r="C98" i="20" l="1"/>
  <c r="B98" i="20"/>
  <c r="C97" i="20" l="1"/>
  <c r="B97" i="20"/>
  <c r="C96" i="20"/>
  <c r="B96" i="20"/>
  <c r="C95" i="20" l="1"/>
  <c r="B95" i="20"/>
  <c r="C94" i="20" l="1"/>
  <c r="B94" i="20"/>
  <c r="C93" i="20" l="1"/>
  <c r="B93" i="20"/>
  <c r="C92" i="20" l="1"/>
  <c r="B92" i="20"/>
  <c r="C91" i="20" l="1"/>
  <c r="B91" i="20"/>
  <c r="C90" i="20" l="1"/>
  <c r="B90" i="20"/>
  <c r="C89" i="20" l="1"/>
  <c r="B89" i="20"/>
  <c r="C88" i="20"/>
  <c r="B88" i="20"/>
  <c r="C87" i="20" l="1"/>
  <c r="B87" i="20"/>
  <c r="C86" i="20" l="1"/>
  <c r="B86" i="20"/>
  <c r="C85" i="20" l="1"/>
  <c r="B85" i="20"/>
  <c r="C84" i="20" l="1"/>
  <c r="B84" i="20"/>
  <c r="C83" i="20" l="1"/>
  <c r="B83" i="20"/>
  <c r="C82" i="20"/>
  <c r="B82" i="20"/>
  <c r="C81" i="20"/>
  <c r="B81" i="20"/>
  <c r="C80" i="20" l="1"/>
  <c r="B80" i="20"/>
  <c r="C79" i="20" l="1"/>
  <c r="B79" i="20"/>
  <c r="C78" i="20" l="1"/>
  <c r="B78" i="20"/>
  <c r="C77" i="20" l="1"/>
  <c r="B77" i="20"/>
  <c r="C76" i="20" l="1"/>
  <c r="B76" i="20"/>
  <c r="C75" i="20" l="1"/>
  <c r="B75" i="20"/>
  <c r="C74" i="20" l="1"/>
  <c r="B74" i="20"/>
  <c r="C73" i="20" l="1"/>
  <c r="B73" i="20"/>
  <c r="C72" i="20" l="1"/>
  <c r="B72" i="20"/>
  <c r="C71" i="20"/>
  <c r="B71" i="20"/>
  <c r="C70" i="20" l="1"/>
  <c r="B70" i="20"/>
  <c r="C69" i="20"/>
  <c r="B69" i="20"/>
  <c r="C68" i="20"/>
  <c r="B68" i="20"/>
  <c r="C67" i="20" l="1"/>
  <c r="B67" i="20"/>
  <c r="C66" i="20" l="1"/>
  <c r="B66" i="20"/>
  <c r="C65" i="20" l="1"/>
  <c r="B65" i="20"/>
  <c r="C64" i="20"/>
  <c r="B64" i="20"/>
  <c r="C63" i="20" l="1"/>
  <c r="B63" i="20"/>
  <c r="C62" i="20"/>
  <c r="B62" i="20"/>
  <c r="C61" i="20"/>
  <c r="B61" i="20"/>
  <c r="C60" i="20" l="1"/>
  <c r="B60" i="20"/>
  <c r="C59" i="20" l="1"/>
  <c r="B59" i="20"/>
  <c r="C58" i="20" l="1"/>
  <c r="B58" i="20"/>
  <c r="C57" i="20" l="1"/>
  <c r="B57" i="20"/>
  <c r="C56" i="20" l="1"/>
  <c r="B56" i="20"/>
  <c r="C55" i="20" l="1"/>
  <c r="B55" i="20"/>
  <c r="C54" i="20"/>
  <c r="B54" i="20"/>
  <c r="C53" i="20" l="1"/>
  <c r="B53" i="20"/>
  <c r="C52" i="20" l="1"/>
  <c r="B52" i="20"/>
  <c r="C51" i="20" l="1"/>
  <c r="B51" i="20"/>
  <c r="C50" i="20"/>
  <c r="B50" i="20"/>
  <c r="C49" i="20" l="1"/>
  <c r="B49" i="20"/>
  <c r="C48" i="20" l="1"/>
  <c r="B48" i="20"/>
  <c r="C47" i="20" l="1"/>
  <c r="B47" i="20"/>
  <c r="C46" i="20" l="1"/>
  <c r="B46" i="20"/>
  <c r="C45" i="20" l="1"/>
  <c r="B45" i="20"/>
  <c r="C44" i="20" l="1"/>
  <c r="B44" i="20"/>
  <c r="C43" i="20"/>
  <c r="B43" i="20"/>
  <c r="C42" i="20" l="1"/>
  <c r="B42" i="20"/>
  <c r="C41" i="20"/>
  <c r="B41" i="20"/>
  <c r="C40" i="20"/>
  <c r="B40" i="20"/>
  <c r="C39" i="20" l="1"/>
  <c r="B39" i="20"/>
  <c r="C38" i="20" l="1"/>
  <c r="B38" i="20"/>
  <c r="C37" i="20" l="1"/>
  <c r="B37" i="20"/>
  <c r="C36" i="20" l="1"/>
  <c r="B36" i="20"/>
  <c r="C35" i="20" l="1"/>
  <c r="B35" i="20"/>
  <c r="C34" i="20"/>
  <c r="C33" i="20"/>
  <c r="C32" i="20" l="1"/>
  <c r="C31" i="20" l="1"/>
  <c r="C30" i="20" l="1"/>
  <c r="C29" i="20" l="1"/>
  <c r="C28" i="20"/>
  <c r="C27" i="20" l="1"/>
  <c r="B27" i="20"/>
  <c r="C26" i="20" l="1"/>
  <c r="B26" i="20"/>
  <c r="C25" i="20" l="1"/>
  <c r="B25" i="20"/>
  <c r="C24" i="20" l="1"/>
  <c r="B24" i="20"/>
  <c r="C23" i="20" l="1"/>
  <c r="B23" i="20"/>
  <c r="C22" i="20" l="1"/>
  <c r="B22" i="20"/>
  <c r="C21" i="20" l="1"/>
  <c r="B21" i="20"/>
  <c r="C20" i="20" l="1"/>
  <c r="B20" i="20"/>
  <c r="C19" i="20" l="1"/>
  <c r="B19" i="20"/>
  <c r="C18" i="20" l="1"/>
  <c r="B18" i="20"/>
  <c r="C17" i="20" l="1"/>
  <c r="B17" i="20"/>
  <c r="C16" i="20" l="1"/>
  <c r="B16" i="20"/>
  <c r="C15" i="20"/>
  <c r="B15" i="20"/>
  <c r="C14" i="20"/>
  <c r="B14" i="20"/>
  <c r="A4" i="20"/>
  <c r="A3" i="20"/>
  <c r="A2" i="20"/>
  <c r="A1" i="20"/>
  <c r="A3" i="57" l="1"/>
  <c r="A2" i="57"/>
  <c r="C36" i="56" l="1"/>
  <c r="B36" i="56"/>
  <c r="C41" i="56"/>
  <c r="B41" i="56"/>
  <c r="C37" i="56"/>
  <c r="B37" i="56"/>
  <c r="C39" i="56"/>
  <c r="B39" i="56"/>
  <c r="C42" i="56"/>
  <c r="B42" i="56"/>
  <c r="C43" i="56"/>
  <c r="B43" i="56"/>
  <c r="C40" i="56"/>
  <c r="B40" i="56"/>
  <c r="C38" i="56"/>
  <c r="B38" i="56"/>
  <c r="C35" i="56" l="1"/>
  <c r="B35" i="56"/>
  <c r="C26" i="56"/>
  <c r="B26" i="56"/>
  <c r="C29" i="56"/>
  <c r="B29" i="56"/>
  <c r="C28" i="56"/>
  <c r="B28" i="56"/>
  <c r="C24" i="56"/>
  <c r="B24" i="56"/>
  <c r="C22" i="56" l="1"/>
  <c r="B22" i="56"/>
  <c r="C27" i="56"/>
  <c r="B27" i="56"/>
  <c r="C25" i="56"/>
  <c r="B25" i="56"/>
  <c r="C30" i="56" l="1"/>
  <c r="B30" i="56"/>
  <c r="C23" i="56"/>
  <c r="B23" i="56"/>
  <c r="C21" i="56" l="1"/>
  <c r="B21" i="56"/>
  <c r="C9" i="56" l="1"/>
  <c r="B9" i="56"/>
  <c r="C18" i="56"/>
  <c r="B18" i="56"/>
  <c r="C17" i="56"/>
  <c r="B17" i="56"/>
  <c r="C14" i="56"/>
  <c r="B14" i="56"/>
  <c r="C11" i="56"/>
  <c r="B11" i="56"/>
  <c r="C12" i="56"/>
  <c r="B12" i="56"/>
  <c r="C19" i="56"/>
  <c r="B19" i="56"/>
  <c r="C16" i="56" l="1"/>
  <c r="B16" i="56"/>
  <c r="C15" i="56"/>
  <c r="B15" i="56"/>
  <c r="C10" i="56"/>
  <c r="B10" i="56"/>
  <c r="C13" i="56"/>
  <c r="B13" i="56"/>
  <c r="A4" i="56"/>
  <c r="A3" i="56"/>
  <c r="D38" i="6"/>
  <c r="C38" i="6"/>
  <c r="B38" i="6"/>
  <c r="D15" i="6" l="1"/>
  <c r="C15" i="6"/>
  <c r="B15" i="6"/>
  <c r="D10" i="6" l="1"/>
  <c r="C10" i="6"/>
  <c r="B10" i="6"/>
  <c r="D37" i="6" l="1"/>
  <c r="D16" i="20" s="1"/>
  <c r="G9" i="68" s="1"/>
  <c r="C37" i="6"/>
  <c r="B37" i="6"/>
  <c r="D19" i="6" l="1"/>
  <c r="C19" i="6"/>
  <c r="B19" i="6"/>
  <c r="D13" i="6"/>
  <c r="C13" i="6"/>
  <c r="B13" i="6"/>
  <c r="D23" i="20" l="1"/>
  <c r="G10" i="68" s="1"/>
  <c r="D8" i="6"/>
  <c r="D25" i="20" s="1"/>
  <c r="M10" i="68" s="1"/>
  <c r="C8" i="6"/>
  <c r="B8" i="6"/>
  <c r="D24" i="6" l="1"/>
  <c r="C24" i="6"/>
  <c r="B24" i="6"/>
  <c r="D30" i="6"/>
  <c r="C30" i="6"/>
  <c r="B30" i="6"/>
  <c r="D15" i="20" l="1"/>
  <c r="D9" i="68" s="1"/>
  <c r="D18" i="20"/>
  <c r="M9" i="68" s="1"/>
  <c r="D27" i="20"/>
  <c r="S10" i="68" s="1"/>
  <c r="D9" i="6"/>
  <c r="C9" i="6"/>
  <c r="B9" i="6"/>
  <c r="D25" i="6"/>
  <c r="C25" i="6"/>
  <c r="B25" i="6"/>
  <c r="D22" i="20" l="1"/>
  <c r="D10" i="68" s="1"/>
  <c r="D23" i="6"/>
  <c r="C23" i="6"/>
  <c r="B23" i="6"/>
  <c r="D27" i="6"/>
  <c r="C27" i="6"/>
  <c r="B27" i="6"/>
  <c r="D16" i="6"/>
  <c r="C16" i="6"/>
  <c r="B16" i="6"/>
  <c r="D33" i="20" l="1"/>
  <c r="P11" i="68" s="1"/>
  <c r="D13" i="20"/>
  <c r="D37" i="20"/>
  <c r="G12" i="68" s="1"/>
  <c r="D20" i="6"/>
  <c r="C20" i="6"/>
  <c r="B20" i="6"/>
  <c r="D33" i="6"/>
  <c r="C33" i="6"/>
  <c r="B33" i="6"/>
  <c r="D34" i="6"/>
  <c r="D32" i="20" s="1"/>
  <c r="M11" i="68" s="1"/>
  <c r="C34" i="6"/>
  <c r="B34" i="6"/>
  <c r="D28" i="6"/>
  <c r="C28" i="6"/>
  <c r="B28" i="6"/>
  <c r="D17" i="6"/>
  <c r="D29" i="20" s="1"/>
  <c r="D11" i="68" s="1"/>
  <c r="C17" i="6"/>
  <c r="B17" i="6"/>
  <c r="S8" i="68" l="1"/>
  <c r="D12" i="20"/>
  <c r="D10" i="20"/>
  <c r="D26" i="6"/>
  <c r="C26" i="6"/>
  <c r="B26" i="6"/>
  <c r="D29" i="6"/>
  <c r="D31" i="20" s="1"/>
  <c r="J11" i="68" s="1"/>
  <c r="C29" i="6"/>
  <c r="B29" i="6"/>
  <c r="D35" i="6"/>
  <c r="D34" i="20" s="1"/>
  <c r="S11" i="68" s="1"/>
  <c r="C35" i="6"/>
  <c r="B35" i="6"/>
  <c r="D18" i="6"/>
  <c r="C18" i="6"/>
  <c r="B18" i="6"/>
  <c r="D12" i="6"/>
  <c r="D26" i="20" s="1"/>
  <c r="P10" i="68" s="1"/>
  <c r="C12" i="6"/>
  <c r="B12" i="6"/>
  <c r="D14" i="6"/>
  <c r="C14" i="6"/>
  <c r="B14" i="6"/>
  <c r="D31" i="6"/>
  <c r="D9" i="20" s="1"/>
  <c r="C31" i="6"/>
  <c r="B31" i="6"/>
  <c r="J8" i="68" l="1"/>
  <c r="G8" i="68"/>
  <c r="P8" i="68"/>
  <c r="D24" i="20"/>
  <c r="J10" i="68" s="1"/>
  <c r="D20" i="20"/>
  <c r="S9" i="68" s="1"/>
  <c r="S41" i="68" s="1"/>
  <c r="D30" i="20"/>
  <c r="G11" i="68" s="1"/>
  <c r="D8" i="20"/>
  <c r="D22" i="6"/>
  <c r="D17" i="20" s="1"/>
  <c r="J9" i="68" s="1"/>
  <c r="C22" i="6"/>
  <c r="B22" i="6"/>
  <c r="D11" i="6"/>
  <c r="D36" i="20" s="1"/>
  <c r="D12" i="68" s="1"/>
  <c r="C11" i="6"/>
  <c r="B11" i="6"/>
  <c r="D21" i="6"/>
  <c r="C21" i="6"/>
  <c r="B21" i="6"/>
  <c r="G41" i="68" l="1"/>
  <c r="D8" i="68"/>
  <c r="D41" i="68" s="1"/>
  <c r="D38" i="20"/>
  <c r="J12" i="68" s="1"/>
  <c r="J41" i="68" s="1"/>
  <c r="D19" i="20"/>
  <c r="P9" i="68" s="1"/>
  <c r="P41" i="68" s="1"/>
  <c r="D39" i="6"/>
  <c r="C39" i="6"/>
  <c r="B39" i="6"/>
  <c r="B4" i="6"/>
  <c r="A3" i="6"/>
  <c r="A2" i="6"/>
  <c r="A1" i="6"/>
  <c r="D11" i="20" l="1"/>
  <c r="D39" i="20"/>
  <c r="M12" i="68" s="1"/>
  <c r="C230" i="4"/>
  <c r="B230" i="4"/>
  <c r="C229" i="4"/>
  <c r="B229" i="4"/>
  <c r="C228" i="4"/>
  <c r="B228" i="4"/>
  <c r="C227" i="4"/>
  <c r="B227" i="4"/>
  <c r="C226" i="4"/>
  <c r="B226" i="4"/>
  <c r="C225" i="4"/>
  <c r="B225" i="4"/>
  <c r="C224" i="4"/>
  <c r="B224" i="4"/>
  <c r="C223" i="4"/>
  <c r="B223" i="4"/>
  <c r="C222" i="4"/>
  <c r="B222" i="4"/>
  <c r="H217" i="4"/>
  <c r="C221" i="4"/>
  <c r="B221" i="4"/>
  <c r="C220" i="4"/>
  <c r="B220" i="4"/>
  <c r="C219" i="4"/>
  <c r="B219" i="4"/>
  <c r="C218" i="4"/>
  <c r="B218" i="4"/>
  <c r="C217" i="4"/>
  <c r="B217" i="4"/>
  <c r="C216" i="4"/>
  <c r="B216" i="4"/>
  <c r="C215" i="4"/>
  <c r="B215" i="4"/>
  <c r="H210" i="4"/>
  <c r="C214" i="4"/>
  <c r="B214" i="4"/>
  <c r="C213" i="4"/>
  <c r="B213" i="4"/>
  <c r="C212" i="4"/>
  <c r="B212" i="4"/>
  <c r="C211" i="4"/>
  <c r="B211" i="4"/>
  <c r="C210" i="4"/>
  <c r="B210" i="4"/>
  <c r="C209" i="4"/>
  <c r="B209" i="4"/>
  <c r="C208" i="4"/>
  <c r="B208" i="4"/>
  <c r="H203" i="4"/>
  <c r="C207" i="4"/>
  <c r="B207" i="4"/>
  <c r="C206" i="4"/>
  <c r="B206" i="4"/>
  <c r="C205" i="4"/>
  <c r="B205" i="4"/>
  <c r="C204" i="4"/>
  <c r="B204" i="4"/>
  <c r="C203" i="4"/>
  <c r="B203" i="4"/>
  <c r="C202" i="4"/>
  <c r="B202" i="4"/>
  <c r="C201" i="4"/>
  <c r="B201" i="4"/>
  <c r="H196" i="4"/>
  <c r="C200" i="4"/>
  <c r="B200" i="4"/>
  <c r="C199" i="4"/>
  <c r="B199" i="4"/>
  <c r="C198" i="4"/>
  <c r="B198" i="4"/>
  <c r="C197" i="4"/>
  <c r="B197" i="4"/>
  <c r="C196" i="4"/>
  <c r="B196" i="4"/>
  <c r="C195" i="4"/>
  <c r="B195" i="4"/>
  <c r="C194" i="4"/>
  <c r="B194" i="4"/>
  <c r="H189" i="4"/>
  <c r="C193" i="4"/>
  <c r="B193" i="4"/>
  <c r="C192" i="4"/>
  <c r="B192" i="4"/>
  <c r="C191" i="4"/>
  <c r="B191" i="4"/>
  <c r="C190" i="4"/>
  <c r="B190" i="4"/>
  <c r="C189" i="4"/>
  <c r="B189" i="4"/>
  <c r="C188" i="4"/>
  <c r="B188" i="4"/>
  <c r="C187" i="4"/>
  <c r="B187" i="4"/>
  <c r="H182" i="4"/>
  <c r="C186" i="4"/>
  <c r="B186" i="4"/>
  <c r="C185" i="4"/>
  <c r="B185" i="4"/>
  <c r="C184" i="4"/>
  <c r="B184" i="4"/>
  <c r="C183" i="4"/>
  <c r="B183" i="4"/>
  <c r="C182" i="4"/>
  <c r="B182" i="4"/>
  <c r="C181" i="4"/>
  <c r="B181" i="4"/>
  <c r="C180" i="4"/>
  <c r="B180" i="4"/>
  <c r="H175" i="4"/>
  <c r="C179" i="4"/>
  <c r="B179" i="4"/>
  <c r="C178" i="4"/>
  <c r="B178" i="4"/>
  <c r="C177" i="4"/>
  <c r="B177" i="4"/>
  <c r="C176" i="4"/>
  <c r="B176" i="4"/>
  <c r="C175" i="4"/>
  <c r="B175" i="4"/>
  <c r="C174" i="4"/>
  <c r="B174" i="4"/>
  <c r="C173" i="4"/>
  <c r="B173" i="4"/>
  <c r="H168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H161" i="4"/>
  <c r="C165" i="4"/>
  <c r="B165" i="4"/>
  <c r="C164" i="4"/>
  <c r="B164" i="4"/>
  <c r="C163" i="4"/>
  <c r="B163" i="4"/>
  <c r="C162" i="4"/>
  <c r="B162" i="4"/>
  <c r="C161" i="4"/>
  <c r="B161" i="4"/>
  <c r="C153" i="4"/>
  <c r="B153" i="4"/>
  <c r="C152" i="4"/>
  <c r="B152" i="4"/>
  <c r="H147" i="4"/>
  <c r="C151" i="4"/>
  <c r="B151" i="4"/>
  <c r="C150" i="4"/>
  <c r="B150" i="4"/>
  <c r="C149" i="4"/>
  <c r="B149" i="4"/>
  <c r="C148" i="4"/>
  <c r="B148" i="4"/>
  <c r="C147" i="4"/>
  <c r="B147" i="4"/>
  <c r="C146" i="4"/>
  <c r="B146" i="4"/>
  <c r="C145" i="4"/>
  <c r="B145" i="4"/>
  <c r="H140" i="4"/>
  <c r="C144" i="4"/>
  <c r="B144" i="4"/>
  <c r="C143" i="4"/>
  <c r="B143" i="4"/>
  <c r="C142" i="4"/>
  <c r="B142" i="4"/>
  <c r="C141" i="4"/>
  <c r="B141" i="4"/>
  <c r="C140" i="4"/>
  <c r="B140" i="4"/>
  <c r="C139" i="4"/>
  <c r="B139" i="4"/>
  <c r="C138" i="4"/>
  <c r="B138" i="4"/>
  <c r="H133" i="4"/>
  <c r="C137" i="4"/>
  <c r="B137" i="4"/>
  <c r="C136" i="4"/>
  <c r="B136" i="4"/>
  <c r="C135" i="4"/>
  <c r="B135" i="4"/>
  <c r="C134" i="4"/>
  <c r="B134" i="4"/>
  <c r="C133" i="4"/>
  <c r="B133" i="4"/>
  <c r="C132" i="4"/>
  <c r="B132" i="4"/>
  <c r="C131" i="4"/>
  <c r="B131" i="4"/>
  <c r="H126" i="4"/>
  <c r="C130" i="4"/>
  <c r="B130" i="4"/>
  <c r="C129" i="4"/>
  <c r="B129" i="4"/>
  <c r="C128" i="4"/>
  <c r="B128" i="4"/>
  <c r="C127" i="4"/>
  <c r="B127" i="4"/>
  <c r="C126" i="4"/>
  <c r="B126" i="4"/>
  <c r="C125" i="4"/>
  <c r="B125" i="4"/>
  <c r="C124" i="4"/>
  <c r="B124" i="4"/>
  <c r="H119" i="4"/>
  <c r="C123" i="4"/>
  <c r="B123" i="4"/>
  <c r="C122" i="4"/>
  <c r="B122" i="4"/>
  <c r="C121" i="4"/>
  <c r="B121" i="4"/>
  <c r="C120" i="4"/>
  <c r="B120" i="4"/>
  <c r="C119" i="4"/>
  <c r="B119" i="4"/>
  <c r="C118" i="4"/>
  <c r="B118" i="4"/>
  <c r="C117" i="4"/>
  <c r="B117" i="4"/>
  <c r="H112" i="4"/>
  <c r="C116" i="4"/>
  <c r="B116" i="4"/>
  <c r="C115" i="4"/>
  <c r="B115" i="4"/>
  <c r="C114" i="4"/>
  <c r="B114" i="4"/>
  <c r="C113" i="4"/>
  <c r="B113" i="4"/>
  <c r="C112" i="4"/>
  <c r="B112" i="4"/>
  <c r="C111" i="4"/>
  <c r="B111" i="4"/>
  <c r="C110" i="4"/>
  <c r="B110" i="4"/>
  <c r="H105" i="4"/>
  <c r="C109" i="4"/>
  <c r="B109" i="4"/>
  <c r="C108" i="4"/>
  <c r="B108" i="4"/>
  <c r="C107" i="4"/>
  <c r="B107" i="4"/>
  <c r="C106" i="4"/>
  <c r="B106" i="4"/>
  <c r="C105" i="4"/>
  <c r="B105" i="4"/>
  <c r="C104" i="4"/>
  <c r="B104" i="4"/>
  <c r="C103" i="4"/>
  <c r="B103" i="4"/>
  <c r="H98" i="4"/>
  <c r="C102" i="4"/>
  <c r="B102" i="4"/>
  <c r="C101" i="4"/>
  <c r="B101" i="4"/>
  <c r="C100" i="4"/>
  <c r="B100" i="4"/>
  <c r="C99" i="4"/>
  <c r="B99" i="4"/>
  <c r="C98" i="4"/>
  <c r="B98" i="4"/>
  <c r="C97" i="4"/>
  <c r="B97" i="4"/>
  <c r="C96" i="4"/>
  <c r="B96" i="4"/>
  <c r="H91" i="4"/>
  <c r="C95" i="4"/>
  <c r="B95" i="4"/>
  <c r="C94" i="4"/>
  <c r="B94" i="4"/>
  <c r="C93" i="4"/>
  <c r="B93" i="4"/>
  <c r="C92" i="4"/>
  <c r="B92" i="4"/>
  <c r="C91" i="4"/>
  <c r="B91" i="4"/>
  <c r="C90" i="4"/>
  <c r="B90" i="4"/>
  <c r="C89" i="4"/>
  <c r="B89" i="4"/>
  <c r="H84" i="4"/>
  <c r="C88" i="4"/>
  <c r="B88" i="4"/>
  <c r="C87" i="4"/>
  <c r="B87" i="4"/>
  <c r="C86" i="4"/>
  <c r="B86" i="4"/>
  <c r="C85" i="4"/>
  <c r="B85" i="4"/>
  <c r="C84" i="4"/>
  <c r="B84" i="4"/>
  <c r="C83" i="4"/>
  <c r="B83" i="4"/>
  <c r="C82" i="4"/>
  <c r="B82" i="4"/>
  <c r="H77" i="4"/>
  <c r="C81" i="4"/>
  <c r="B81" i="4"/>
  <c r="C80" i="4"/>
  <c r="B80" i="4"/>
  <c r="C79" i="4"/>
  <c r="B79" i="4"/>
  <c r="C78" i="4"/>
  <c r="B78" i="4"/>
  <c r="C77" i="4"/>
  <c r="B77" i="4"/>
  <c r="C76" i="4"/>
  <c r="B76" i="4"/>
  <c r="C75" i="4"/>
  <c r="B75" i="4"/>
  <c r="H70" i="4"/>
  <c r="C74" i="4"/>
  <c r="B74" i="4"/>
  <c r="C73" i="4"/>
  <c r="B73" i="4"/>
  <c r="C72" i="4"/>
  <c r="B72" i="4"/>
  <c r="C71" i="4"/>
  <c r="B71" i="4"/>
  <c r="M8" i="68" l="1"/>
  <c r="M41" i="68" s="1"/>
  <c r="G147" i="4"/>
  <c r="D147" i="4"/>
  <c r="E147" i="4"/>
  <c r="F201" i="4"/>
  <c r="F150" i="4"/>
  <c r="F73" i="4"/>
  <c r="H224" i="4"/>
  <c r="D133" i="4"/>
  <c r="F75" i="4"/>
  <c r="E112" i="4"/>
  <c r="F96" i="4"/>
  <c r="F124" i="4"/>
  <c r="F127" i="4"/>
  <c r="F92" i="4"/>
  <c r="E98" i="4"/>
  <c r="F71" i="4"/>
  <c r="E84" i="4"/>
  <c r="F89" i="4"/>
  <c r="D189" i="4"/>
  <c r="F194" i="4"/>
  <c r="G140" i="4"/>
  <c r="F99" i="4"/>
  <c r="F103" i="4"/>
  <c r="F101" i="4"/>
  <c r="F85" i="4"/>
  <c r="F87" i="4"/>
  <c r="F143" i="4"/>
  <c r="F141" i="4"/>
  <c r="F138" i="4"/>
  <c r="F136" i="4"/>
  <c r="G126" i="4"/>
  <c r="F129" i="4"/>
  <c r="F113" i="4"/>
  <c r="F115" i="4"/>
  <c r="F110" i="4"/>
  <c r="F106" i="4"/>
  <c r="G189" i="4"/>
  <c r="G217" i="4"/>
  <c r="F222" i="4"/>
  <c r="F226" i="4"/>
  <c r="F230" i="4"/>
  <c r="F78" i="4"/>
  <c r="F82" i="4"/>
  <c r="F207" i="4"/>
  <c r="F205" i="4"/>
  <c r="G70" i="4"/>
  <c r="D77" i="4"/>
  <c r="F80" i="4"/>
  <c r="G84" i="4"/>
  <c r="D91" i="4"/>
  <c r="F94" i="4"/>
  <c r="G98" i="4"/>
  <c r="D105" i="4"/>
  <c r="F108" i="4"/>
  <c r="G112" i="4"/>
  <c r="D119" i="4"/>
  <c r="F131" i="4"/>
  <c r="E133" i="4"/>
  <c r="F134" i="4"/>
  <c r="F145" i="4"/>
  <c r="F148" i="4"/>
  <c r="D161" i="4"/>
  <c r="F164" i="4"/>
  <c r="D182" i="4"/>
  <c r="E189" i="4"/>
  <c r="F192" i="4"/>
  <c r="F209" i="4"/>
  <c r="G210" i="4"/>
  <c r="F216" i="4"/>
  <c r="F220" i="4"/>
  <c r="G77" i="4"/>
  <c r="D84" i="4"/>
  <c r="G91" i="4"/>
  <c r="D98" i="4"/>
  <c r="G105" i="4"/>
  <c r="D112" i="4"/>
  <c r="G119" i="4"/>
  <c r="E126" i="4"/>
  <c r="E140" i="4"/>
  <c r="G161" i="4"/>
  <c r="G168" i="4"/>
  <c r="F173" i="4"/>
  <c r="E175" i="4"/>
  <c r="G175" i="4"/>
  <c r="D196" i="4"/>
  <c r="G196" i="4"/>
  <c r="D224" i="4"/>
  <c r="E70" i="4"/>
  <c r="E77" i="4"/>
  <c r="E91" i="4"/>
  <c r="E105" i="4"/>
  <c r="F117" i="4"/>
  <c r="E119" i="4"/>
  <c r="F120" i="4"/>
  <c r="D126" i="4"/>
  <c r="G133" i="4"/>
  <c r="D140" i="4"/>
  <c r="E161" i="4"/>
  <c r="F162" i="4"/>
  <c r="D168" i="4"/>
  <c r="F169" i="4"/>
  <c r="D175" i="4"/>
  <c r="E182" i="4"/>
  <c r="G182" i="4"/>
  <c r="F190" i="4"/>
  <c r="E203" i="4"/>
  <c r="G203" i="4"/>
  <c r="F218" i="4"/>
  <c r="G224" i="4"/>
  <c r="E224" i="4"/>
  <c r="F228" i="4"/>
  <c r="E168" i="4"/>
  <c r="F166" i="4"/>
  <c r="F152" i="4"/>
  <c r="F93" i="4"/>
  <c r="F95" i="4"/>
  <c r="F97" i="4"/>
  <c r="F121" i="4"/>
  <c r="F123" i="4"/>
  <c r="F125" i="4"/>
  <c r="F149" i="4"/>
  <c r="F151" i="4"/>
  <c r="F153" i="4"/>
  <c r="F171" i="4"/>
  <c r="F184" i="4"/>
  <c r="F186" i="4"/>
  <c r="F188" i="4"/>
  <c r="F197" i="4"/>
  <c r="F199" i="4"/>
  <c r="D203" i="4"/>
  <c r="E210" i="4"/>
  <c r="F212" i="4"/>
  <c r="F214" i="4"/>
  <c r="F72" i="4"/>
  <c r="F74" i="4"/>
  <c r="F76" i="4"/>
  <c r="F100" i="4"/>
  <c r="F102" i="4"/>
  <c r="F104" i="4"/>
  <c r="F128" i="4"/>
  <c r="F130" i="4"/>
  <c r="F132" i="4"/>
  <c r="F163" i="4"/>
  <c r="F165" i="4"/>
  <c r="F167" i="4"/>
  <c r="F176" i="4"/>
  <c r="F178" i="4"/>
  <c r="F180" i="4"/>
  <c r="F191" i="4"/>
  <c r="F193" i="4"/>
  <c r="F195" i="4"/>
  <c r="F204" i="4"/>
  <c r="F206" i="4"/>
  <c r="F208" i="4"/>
  <c r="D210" i="4"/>
  <c r="E217" i="4"/>
  <c r="F219" i="4"/>
  <c r="F221" i="4"/>
  <c r="F223" i="4"/>
  <c r="F225" i="4"/>
  <c r="F227" i="4"/>
  <c r="F229" i="4"/>
  <c r="F79" i="4"/>
  <c r="F81" i="4"/>
  <c r="F83" i="4"/>
  <c r="F107" i="4"/>
  <c r="F109" i="4"/>
  <c r="F111" i="4"/>
  <c r="F122" i="4"/>
  <c r="F135" i="4"/>
  <c r="F137" i="4"/>
  <c r="F139" i="4"/>
  <c r="F170" i="4"/>
  <c r="F172" i="4"/>
  <c r="F174" i="4"/>
  <c r="F183" i="4"/>
  <c r="F185" i="4"/>
  <c r="F187" i="4"/>
  <c r="E196" i="4"/>
  <c r="F198" i="4"/>
  <c r="F200" i="4"/>
  <c r="F202" i="4"/>
  <c r="F211" i="4"/>
  <c r="F213" i="4"/>
  <c r="F215" i="4"/>
  <c r="D217" i="4"/>
  <c r="F86" i="4"/>
  <c r="F88" i="4"/>
  <c r="F90" i="4"/>
  <c r="F114" i="4"/>
  <c r="F116" i="4"/>
  <c r="F118" i="4"/>
  <c r="F142" i="4"/>
  <c r="F144" i="4"/>
  <c r="F146" i="4"/>
  <c r="F177" i="4"/>
  <c r="F179" i="4"/>
  <c r="F181" i="4"/>
  <c r="D70" i="4"/>
  <c r="C70" i="4"/>
  <c r="B70" i="4"/>
  <c r="C69" i="4"/>
  <c r="B69" i="4"/>
  <c r="C68" i="4"/>
  <c r="B68" i="4"/>
  <c r="C67" i="4"/>
  <c r="B67" i="4"/>
  <c r="C66" i="4"/>
  <c r="B66" i="4"/>
  <c r="C65" i="4"/>
  <c r="B65" i="4"/>
  <c r="E12" i="6" l="1"/>
  <c r="D140" i="20"/>
  <c r="C27" i="69" s="1"/>
  <c r="F15" i="6"/>
  <c r="E119" i="20"/>
  <c r="D24" i="69" s="1"/>
  <c r="F28" i="6"/>
  <c r="E77" i="20"/>
  <c r="D17" i="69" s="1"/>
  <c r="E35" i="6"/>
  <c r="D196" i="20"/>
  <c r="C36" i="69" s="1"/>
  <c r="F30" i="6"/>
  <c r="E189" i="20"/>
  <c r="D35" i="69" s="1"/>
  <c r="E19" i="6"/>
  <c r="D105" i="20"/>
  <c r="C22" i="69" s="1"/>
  <c r="F24" i="6"/>
  <c r="E84" i="20"/>
  <c r="D19" i="69" s="1"/>
  <c r="E11" i="6"/>
  <c r="D203" i="20"/>
  <c r="C37" i="69" s="1"/>
  <c r="F21" i="6"/>
  <c r="E224" i="20"/>
  <c r="D40" i="69" s="1"/>
  <c r="F11" i="6"/>
  <c r="E203" i="20"/>
  <c r="D37" i="69" s="1"/>
  <c r="E29" i="6"/>
  <c r="E31" i="20" s="1"/>
  <c r="K11" i="68" s="1"/>
  <c r="L11" i="68" s="1"/>
  <c r="D175" i="20"/>
  <c r="C33" i="69" s="1"/>
  <c r="F17" i="6"/>
  <c r="E161" i="20"/>
  <c r="D31" i="69" s="1"/>
  <c r="F33" i="6"/>
  <c r="E91" i="20"/>
  <c r="D20" i="69" s="1"/>
  <c r="F14" i="6"/>
  <c r="E126" i="20"/>
  <c r="D25" i="69" s="1"/>
  <c r="E9" i="6"/>
  <c r="D98" i="20"/>
  <c r="C21" i="69" s="1"/>
  <c r="E17" i="6"/>
  <c r="D161" i="20"/>
  <c r="C31" i="69" s="1"/>
  <c r="F8" i="6"/>
  <c r="E133" i="20"/>
  <c r="D26" i="69" s="1"/>
  <c r="E33" i="6"/>
  <c r="D91" i="20"/>
  <c r="C20" i="69" s="1"/>
  <c r="F38" i="6"/>
  <c r="E112" i="20"/>
  <c r="D23" i="69" s="1"/>
  <c r="E32" i="6"/>
  <c r="D147" i="20"/>
  <c r="C28" i="69" s="1"/>
  <c r="E37" i="6"/>
  <c r="E16" i="20" s="1"/>
  <c r="H9" i="68" s="1"/>
  <c r="I9" i="68" s="1"/>
  <c r="D70" i="20"/>
  <c r="C16" i="69" s="1"/>
  <c r="E25" i="6"/>
  <c r="E36" i="20" s="1"/>
  <c r="E12" i="68" s="1"/>
  <c r="F12" i="68" s="1"/>
  <c r="D210" i="20"/>
  <c r="C38" i="69" s="1"/>
  <c r="F25" i="6"/>
  <c r="E210" i="20"/>
  <c r="D38" i="69" s="1"/>
  <c r="F34" i="6"/>
  <c r="E182" i="20"/>
  <c r="D34" i="69" s="1"/>
  <c r="E14" i="6"/>
  <c r="D126" i="20"/>
  <c r="C25" i="69" s="1"/>
  <c r="F19" i="6"/>
  <c r="E105" i="20"/>
  <c r="D22" i="69" s="1"/>
  <c r="E21" i="6"/>
  <c r="E38" i="20" s="1"/>
  <c r="K12" i="68" s="1"/>
  <c r="L12" i="68" s="1"/>
  <c r="D224" i="20"/>
  <c r="C40" i="69" s="1"/>
  <c r="F29" i="6"/>
  <c r="E175" i="20"/>
  <c r="D33" i="69" s="1"/>
  <c r="F12" i="6"/>
  <c r="E140" i="20"/>
  <c r="D27" i="69" s="1"/>
  <c r="E28" i="6"/>
  <c r="D77" i="20"/>
  <c r="C17" i="69" s="1"/>
  <c r="E30" i="6"/>
  <c r="D189" i="20"/>
  <c r="C35" i="69" s="1"/>
  <c r="F9" i="6"/>
  <c r="E98" i="20"/>
  <c r="D21" i="69" s="1"/>
  <c r="F32" i="6"/>
  <c r="E147" i="20"/>
  <c r="D28" i="69" s="1"/>
  <c r="E13" i="6"/>
  <c r="D217" i="20"/>
  <c r="C39" i="69" s="1"/>
  <c r="F35" i="6"/>
  <c r="E196" i="20"/>
  <c r="D36" i="69" s="1"/>
  <c r="F13" i="6"/>
  <c r="E217" i="20"/>
  <c r="D39" i="69" s="1"/>
  <c r="F18" i="6"/>
  <c r="E168" i="20"/>
  <c r="D32" i="69" s="1"/>
  <c r="E18" i="6"/>
  <c r="D168" i="20"/>
  <c r="C32" i="69" s="1"/>
  <c r="F37" i="6"/>
  <c r="E70" i="20"/>
  <c r="D16" i="69" s="1"/>
  <c r="E38" i="6"/>
  <c r="E22" i="20" s="1"/>
  <c r="E10" i="68" s="1"/>
  <c r="F10" i="68" s="1"/>
  <c r="D112" i="20"/>
  <c r="C23" i="69" s="1"/>
  <c r="E24" i="6"/>
  <c r="E18" i="20" s="1"/>
  <c r="N9" i="68" s="1"/>
  <c r="O9" i="68" s="1"/>
  <c r="D84" i="20"/>
  <c r="C19" i="69" s="1"/>
  <c r="E34" i="6"/>
  <c r="D182" i="20"/>
  <c r="C34" i="69" s="1"/>
  <c r="E15" i="6"/>
  <c r="E23" i="20" s="1"/>
  <c r="H10" i="68" s="1"/>
  <c r="I10" i="68" s="1"/>
  <c r="D119" i="20"/>
  <c r="C24" i="69" s="1"/>
  <c r="E8" i="6"/>
  <c r="E25" i="20" s="1"/>
  <c r="N10" i="68" s="1"/>
  <c r="O10" i="68" s="1"/>
  <c r="D133" i="20"/>
  <c r="C26" i="69" s="1"/>
  <c r="F151" i="20"/>
  <c r="D31" i="56"/>
  <c r="F99" i="20"/>
  <c r="F184" i="20"/>
  <c r="F206" i="20"/>
  <c r="F143" i="20"/>
  <c r="F145" i="20"/>
  <c r="F146" i="20"/>
  <c r="F65" i="20"/>
  <c r="F67" i="20"/>
  <c r="F70" i="4"/>
  <c r="F147" i="4"/>
  <c r="F133" i="4"/>
  <c r="F98" i="4"/>
  <c r="F189" i="4"/>
  <c r="F112" i="4"/>
  <c r="F84" i="4"/>
  <c r="F119" i="4"/>
  <c r="F77" i="4"/>
  <c r="F91" i="4"/>
  <c r="F69" i="4"/>
  <c r="F67" i="4"/>
  <c r="F65" i="4"/>
  <c r="F168" i="4"/>
  <c r="L28" i="57"/>
  <c r="F140" i="4"/>
  <c r="F126" i="4"/>
  <c r="F105" i="4"/>
  <c r="F182" i="4"/>
  <c r="F175" i="4"/>
  <c r="F161" i="4"/>
  <c r="F224" i="4"/>
  <c r="F68" i="20"/>
  <c r="F196" i="4"/>
  <c r="F203" i="4"/>
  <c r="F210" i="4"/>
  <c r="F66" i="4"/>
  <c r="F68" i="4"/>
  <c r="F217" i="4"/>
  <c r="C64" i="4"/>
  <c r="B64" i="4"/>
  <c r="H63" i="4"/>
  <c r="G63" i="4"/>
  <c r="C63" i="4"/>
  <c r="B63" i="4"/>
  <c r="C62" i="4"/>
  <c r="B62" i="4"/>
  <c r="C61" i="4"/>
  <c r="B61" i="4"/>
  <c r="C60" i="4"/>
  <c r="B60" i="4"/>
  <c r="C59" i="4"/>
  <c r="B59" i="4"/>
  <c r="C58" i="4"/>
  <c r="B58" i="4"/>
  <c r="C57" i="4"/>
  <c r="B57" i="4"/>
  <c r="C56" i="4"/>
  <c r="B56" i="4"/>
  <c r="C55" i="4"/>
  <c r="B55" i="4"/>
  <c r="C54" i="4"/>
  <c r="B54" i="4"/>
  <c r="H49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E27" i="20" l="1"/>
  <c r="T10" i="68" s="1"/>
  <c r="U10" i="68" s="1"/>
  <c r="E29" i="20"/>
  <c r="E11" i="68" s="1"/>
  <c r="F11" i="68" s="1"/>
  <c r="E19" i="20"/>
  <c r="Q9" i="68" s="1"/>
  <c r="R9" i="68" s="1"/>
  <c r="E34" i="20"/>
  <c r="T11" i="68" s="1"/>
  <c r="U11" i="68" s="1"/>
  <c r="E20" i="20"/>
  <c r="T9" i="68" s="1"/>
  <c r="U9" i="68" s="1"/>
  <c r="E26" i="20"/>
  <c r="Q10" i="68" s="1"/>
  <c r="R10" i="68" s="1"/>
  <c r="E22" i="69"/>
  <c r="E18" i="56"/>
  <c r="D22" i="56"/>
  <c r="E37" i="69"/>
  <c r="G32" i="6"/>
  <c r="E29" i="56"/>
  <c r="E19" i="56"/>
  <c r="E39" i="69"/>
  <c r="E38" i="56"/>
  <c r="E36" i="56"/>
  <c r="E26" i="56"/>
  <c r="E21" i="56"/>
  <c r="E21" i="69"/>
  <c r="E38" i="69"/>
  <c r="E36" i="69"/>
  <c r="E25" i="56"/>
  <c r="D25" i="56"/>
  <c r="E28" i="69"/>
  <c r="E23" i="56"/>
  <c r="D28" i="56"/>
  <c r="E28" i="56"/>
  <c r="E22" i="56"/>
  <c r="D21" i="56"/>
  <c r="E33" i="69"/>
  <c r="E27" i="69"/>
  <c r="E24" i="56"/>
  <c r="E27" i="56"/>
  <c r="D26" i="56"/>
  <c r="E16" i="69"/>
  <c r="D42" i="69"/>
  <c r="E31" i="69"/>
  <c r="E34" i="69"/>
  <c r="C42" i="69"/>
  <c r="E25" i="69"/>
  <c r="E19" i="69"/>
  <c r="D30" i="69"/>
  <c r="E23" i="69"/>
  <c r="E26" i="69"/>
  <c r="E20" i="69"/>
  <c r="E40" i="69"/>
  <c r="E35" i="69"/>
  <c r="E17" i="69"/>
  <c r="C30" i="69"/>
  <c r="E32" i="69"/>
  <c r="E24" i="69"/>
  <c r="F166" i="20"/>
  <c r="F69" i="20"/>
  <c r="F76" i="20"/>
  <c r="F115" i="20"/>
  <c r="F113" i="20"/>
  <c r="F172" i="20"/>
  <c r="F74" i="20"/>
  <c r="F170" i="20"/>
  <c r="F125" i="20"/>
  <c r="F197" i="20"/>
  <c r="F142" i="20"/>
  <c r="F66" i="20"/>
  <c r="F153" i="20"/>
  <c r="F148" i="20"/>
  <c r="F78" i="20"/>
  <c r="F198" i="20"/>
  <c r="F195" i="20"/>
  <c r="F162" i="20"/>
  <c r="F124" i="20"/>
  <c r="F149" i="20"/>
  <c r="F152" i="20"/>
  <c r="F181" i="20"/>
  <c r="F81" i="20"/>
  <c r="F150" i="20"/>
  <c r="F178" i="20"/>
  <c r="F121" i="20"/>
  <c r="F183" i="20"/>
  <c r="F160" i="20"/>
  <c r="F139" i="20"/>
  <c r="F103" i="20"/>
  <c r="F130" i="20"/>
  <c r="F123" i="20"/>
  <c r="F202" i="20"/>
  <c r="F200" i="20"/>
  <c r="F117" i="20"/>
  <c r="F82" i="20"/>
  <c r="F134" i="20"/>
  <c r="F204" i="20"/>
  <c r="F102" i="20"/>
  <c r="F201" i="20"/>
  <c r="F179" i="20"/>
  <c r="F141" i="20"/>
  <c r="F174" i="20"/>
  <c r="F75" i="20"/>
  <c r="F109" i="20"/>
  <c r="F87" i="20"/>
  <c r="F101" i="20"/>
  <c r="F135" i="20"/>
  <c r="F177" i="20"/>
  <c r="F71" i="20"/>
  <c r="F96" i="20"/>
  <c r="F169" i="20"/>
  <c r="F167" i="20"/>
  <c r="F205" i="20"/>
  <c r="F199" i="20"/>
  <c r="F97" i="20"/>
  <c r="F209" i="20"/>
  <c r="F193" i="20"/>
  <c r="F159" i="20"/>
  <c r="F73" i="20"/>
  <c r="F93" i="20"/>
  <c r="F132" i="20"/>
  <c r="F80" i="20"/>
  <c r="F108" i="20"/>
  <c r="F155" i="20"/>
  <c r="F164" i="20"/>
  <c r="F192" i="20"/>
  <c r="F72" i="20"/>
  <c r="F131" i="20"/>
  <c r="F144" i="20"/>
  <c r="F94" i="20"/>
  <c r="E31" i="56"/>
  <c r="F31" i="56" s="1"/>
  <c r="F154" i="20"/>
  <c r="F85" i="20"/>
  <c r="F127" i="20"/>
  <c r="F120" i="20"/>
  <c r="F190" i="20"/>
  <c r="F88" i="20"/>
  <c r="F92" i="20"/>
  <c r="F171" i="20"/>
  <c r="F106" i="20"/>
  <c r="F176" i="20"/>
  <c r="F128" i="20"/>
  <c r="F136" i="20"/>
  <c r="F79" i="20"/>
  <c r="F191" i="20"/>
  <c r="F100" i="20"/>
  <c r="F114" i="20"/>
  <c r="F163" i="20"/>
  <c r="F157" i="20"/>
  <c r="F86" i="20"/>
  <c r="F156" i="20"/>
  <c r="F107" i="20"/>
  <c r="F129" i="20"/>
  <c r="F95" i="20"/>
  <c r="F122" i="20"/>
  <c r="F158" i="20"/>
  <c r="F185" i="20"/>
  <c r="F137" i="20"/>
  <c r="F207" i="20"/>
  <c r="F165" i="20"/>
  <c r="F194" i="20"/>
  <c r="F186" i="20"/>
  <c r="F116" i="20"/>
  <c r="F110" i="20"/>
  <c r="F138" i="20"/>
  <c r="F187" i="20"/>
  <c r="F173" i="20"/>
  <c r="F89" i="20"/>
  <c r="F208" i="20"/>
  <c r="F180" i="20"/>
  <c r="F111" i="20"/>
  <c r="F118" i="20"/>
  <c r="F104" i="20"/>
  <c r="F83" i="20"/>
  <c r="F90" i="20"/>
  <c r="F188" i="20"/>
  <c r="G37" i="6"/>
  <c r="E39" i="56"/>
  <c r="D63" i="4"/>
  <c r="G28" i="6"/>
  <c r="G35" i="6"/>
  <c r="G36" i="6"/>
  <c r="G30" i="6"/>
  <c r="G29" i="6"/>
  <c r="F91" i="20"/>
  <c r="F182" i="20"/>
  <c r="E37" i="56"/>
  <c r="H56" i="4"/>
  <c r="H42" i="4"/>
  <c r="E63" i="4"/>
  <c r="G19" i="6"/>
  <c r="G33" i="6"/>
  <c r="F119" i="20"/>
  <c r="G18" i="6"/>
  <c r="G8" i="6"/>
  <c r="F175" i="20"/>
  <c r="G12" i="6"/>
  <c r="F105" i="20"/>
  <c r="F189" i="20"/>
  <c r="F203" i="20"/>
  <c r="G14" i="6"/>
  <c r="F168" i="20"/>
  <c r="G24" i="6"/>
  <c r="G38" i="6"/>
  <c r="F147" i="20"/>
  <c r="F77" i="20"/>
  <c r="F196" i="20"/>
  <c r="F84" i="20"/>
  <c r="F70" i="20"/>
  <c r="F133" i="20"/>
  <c r="G11" i="6"/>
  <c r="F57" i="4"/>
  <c r="D56" i="4"/>
  <c r="F59" i="4"/>
  <c r="F140" i="20"/>
  <c r="G15" i="6"/>
  <c r="F43" i="4"/>
  <c r="F45" i="4"/>
  <c r="D49" i="4"/>
  <c r="G56" i="4"/>
  <c r="G42" i="4"/>
  <c r="G49" i="4"/>
  <c r="F47" i="4"/>
  <c r="E30" i="56"/>
  <c r="F98" i="20"/>
  <c r="F112" i="20"/>
  <c r="G34" i="6"/>
  <c r="G9" i="6"/>
  <c r="G17" i="6"/>
  <c r="F50" i="4"/>
  <c r="F52" i="4"/>
  <c r="J28" i="57"/>
  <c r="H28" i="57"/>
  <c r="F28" i="57"/>
  <c r="F161" i="20"/>
  <c r="F126" i="20"/>
  <c r="F61" i="4"/>
  <c r="F54" i="4"/>
  <c r="D19" i="56"/>
  <c r="D24" i="56"/>
  <c r="D29" i="56"/>
  <c r="D37" i="56"/>
  <c r="D39" i="56"/>
  <c r="D23" i="56"/>
  <c r="F44" i="4"/>
  <c r="F48" i="4"/>
  <c r="F51" i="4"/>
  <c r="F55" i="4"/>
  <c r="F64" i="4"/>
  <c r="D18" i="56"/>
  <c r="D30" i="56"/>
  <c r="D27" i="56"/>
  <c r="D36" i="56"/>
  <c r="D38" i="56"/>
  <c r="F58" i="4"/>
  <c r="F62" i="4"/>
  <c r="F64" i="20"/>
  <c r="C42" i="4"/>
  <c r="B42" i="4"/>
  <c r="C41" i="4"/>
  <c r="B41" i="4"/>
  <c r="C40" i="4"/>
  <c r="B40" i="4"/>
  <c r="B39" i="4"/>
  <c r="B38" i="4"/>
  <c r="B37" i="4"/>
  <c r="B36" i="4"/>
  <c r="F19" i="56" l="1"/>
  <c r="F29" i="56"/>
  <c r="F18" i="56"/>
  <c r="F22" i="56"/>
  <c r="F36" i="56"/>
  <c r="F28" i="56"/>
  <c r="F38" i="56"/>
  <c r="F21" i="56"/>
  <c r="F27" i="56"/>
  <c r="F25" i="56"/>
  <c r="E30" i="69"/>
  <c r="F24" i="56"/>
  <c r="E27" i="6"/>
  <c r="D49" i="20"/>
  <c r="C13" i="69" s="1"/>
  <c r="E42" i="69"/>
  <c r="F10" i="6"/>
  <c r="E63" i="20"/>
  <c r="D15" i="69" s="1"/>
  <c r="E10" i="6"/>
  <c r="E15" i="20" s="1"/>
  <c r="E9" i="68" s="1"/>
  <c r="F9" i="68" s="1"/>
  <c r="D63" i="20"/>
  <c r="C15" i="69" s="1"/>
  <c r="E22" i="6"/>
  <c r="E17" i="20" s="1"/>
  <c r="K9" i="68" s="1"/>
  <c r="L9" i="68" s="1"/>
  <c r="D56" i="20"/>
  <c r="C14" i="69" s="1"/>
  <c r="E42" i="4"/>
  <c r="F46" i="20"/>
  <c r="F60" i="4"/>
  <c r="E32" i="56"/>
  <c r="F46" i="4"/>
  <c r="F57" i="20"/>
  <c r="F53" i="4"/>
  <c r="D42" i="4"/>
  <c r="E56" i="4"/>
  <c r="E49" i="4"/>
  <c r="F37" i="56"/>
  <c r="H35" i="4"/>
  <c r="F63" i="4"/>
  <c r="D28" i="57"/>
  <c r="F30" i="56"/>
  <c r="F39" i="56"/>
  <c r="G35" i="4"/>
  <c r="F37" i="4"/>
  <c r="F41" i="4"/>
  <c r="D32" i="56"/>
  <c r="F26" i="56" s="1"/>
  <c r="F23" i="56"/>
  <c r="F36" i="4"/>
  <c r="F38" i="4"/>
  <c r="F40" i="4"/>
  <c r="D35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E13" i="20" l="1"/>
  <c r="E37" i="20"/>
  <c r="H12" i="68" s="1"/>
  <c r="I12" i="68" s="1"/>
  <c r="D14" i="56"/>
  <c r="D9" i="56"/>
  <c r="E15" i="69"/>
  <c r="E20" i="6"/>
  <c r="D42" i="20"/>
  <c r="C12" i="69" s="1"/>
  <c r="E39" i="6"/>
  <c r="D35" i="20"/>
  <c r="C11" i="69" s="1"/>
  <c r="F22" i="6"/>
  <c r="G22" i="6" s="1"/>
  <c r="E56" i="20"/>
  <c r="D14" i="69" s="1"/>
  <c r="E14" i="69" s="1"/>
  <c r="F27" i="6"/>
  <c r="G27" i="6" s="1"/>
  <c r="E49" i="20"/>
  <c r="D13" i="69" s="1"/>
  <c r="E13" i="69" s="1"/>
  <c r="F20" i="6"/>
  <c r="E42" i="20"/>
  <c r="D12" i="69" s="1"/>
  <c r="E9" i="56"/>
  <c r="G10" i="6"/>
  <c r="F53" i="20"/>
  <c r="F45" i="20"/>
  <c r="F43" i="20"/>
  <c r="F50" i="20"/>
  <c r="F59" i="20"/>
  <c r="F51" i="20"/>
  <c r="F58" i="20"/>
  <c r="F44" i="20"/>
  <c r="F52" i="20"/>
  <c r="F62" i="20"/>
  <c r="F60" i="20"/>
  <c r="F55" i="20"/>
  <c r="F54" i="20"/>
  <c r="F48" i="20"/>
  <c r="F47" i="20"/>
  <c r="F61" i="20"/>
  <c r="F36" i="20"/>
  <c r="F19" i="20"/>
  <c r="F41" i="20"/>
  <c r="F42" i="4"/>
  <c r="F56" i="4"/>
  <c r="F49" i="4"/>
  <c r="F63" i="20"/>
  <c r="H14" i="4"/>
  <c r="H21" i="4"/>
  <c r="F39" i="4"/>
  <c r="E35" i="4"/>
  <c r="H28" i="4"/>
  <c r="G28" i="4"/>
  <c r="D28" i="4"/>
  <c r="D21" i="4"/>
  <c r="F17" i="4"/>
  <c r="G21" i="4"/>
  <c r="F26" i="4"/>
  <c r="F24" i="4"/>
  <c r="F32" i="4"/>
  <c r="F30" i="4"/>
  <c r="F34" i="4"/>
  <c r="F16" i="4"/>
  <c r="F22" i="4"/>
  <c r="E28" i="4"/>
  <c r="F32" i="56"/>
  <c r="F19" i="4"/>
  <c r="F20" i="4"/>
  <c r="G14" i="4"/>
  <c r="E14" i="4"/>
  <c r="F15" i="4"/>
  <c r="D10" i="56"/>
  <c r="F18" i="4"/>
  <c r="F23" i="4"/>
  <c r="F27" i="4"/>
  <c r="F29" i="4"/>
  <c r="F31" i="4"/>
  <c r="F33" i="4"/>
  <c r="B14" i="4"/>
  <c r="C21" i="57"/>
  <c r="W21" i="57" s="1"/>
  <c r="B21" i="57"/>
  <c r="V21" i="57" s="1"/>
  <c r="B13" i="4"/>
  <c r="C20" i="57"/>
  <c r="W20" i="57" s="1"/>
  <c r="B20" i="57"/>
  <c r="V20" i="57" s="1"/>
  <c r="B12" i="4"/>
  <c r="B11" i="4"/>
  <c r="C18" i="57"/>
  <c r="W18" i="57" s="1"/>
  <c r="B18" i="57"/>
  <c r="V18" i="57" s="1"/>
  <c r="B10" i="4"/>
  <c r="C17" i="57"/>
  <c r="W17" i="57" s="1"/>
  <c r="B17" i="57"/>
  <c r="V17" i="57" s="1"/>
  <c r="B9" i="4"/>
  <c r="C16" i="57"/>
  <c r="W16" i="57" s="1"/>
  <c r="B16" i="57"/>
  <c r="V16" i="57" s="1"/>
  <c r="B8" i="4"/>
  <c r="B7" i="4"/>
  <c r="A5" i="4"/>
  <c r="A4" i="4"/>
  <c r="A3" i="4"/>
  <c r="A2" i="4"/>
  <c r="A1" i="4"/>
  <c r="D40" i="56"/>
  <c r="D43" i="56"/>
  <c r="D42" i="56"/>
  <c r="E43" i="56"/>
  <c r="E40" i="56"/>
  <c r="E42" i="56"/>
  <c r="T8" i="68" l="1"/>
  <c r="U8" i="68" s="1"/>
  <c r="D33" i="67"/>
  <c r="F37" i="20"/>
  <c r="E12" i="20"/>
  <c r="E32" i="20"/>
  <c r="N11" i="68" s="1"/>
  <c r="O11" i="68" s="1"/>
  <c r="E39" i="20"/>
  <c r="E12" i="69"/>
  <c r="F9" i="56"/>
  <c r="D12" i="56"/>
  <c r="E10" i="56"/>
  <c r="F10" i="56" s="1"/>
  <c r="E14" i="56"/>
  <c r="F14" i="56" s="1"/>
  <c r="E12" i="56"/>
  <c r="F23" i="6"/>
  <c r="E28" i="20"/>
  <c r="D10" i="69" s="1"/>
  <c r="F26" i="6"/>
  <c r="E14" i="20"/>
  <c r="D8" i="69" s="1"/>
  <c r="E23" i="6"/>
  <c r="D28" i="20"/>
  <c r="C10" i="69" s="1"/>
  <c r="E31" i="6"/>
  <c r="D21" i="20"/>
  <c r="C9" i="69" s="1"/>
  <c r="F39" i="6"/>
  <c r="G39" i="6" s="1"/>
  <c r="E35" i="20"/>
  <c r="D11" i="69" s="1"/>
  <c r="E11" i="69" s="1"/>
  <c r="D13" i="56"/>
  <c r="F42" i="20"/>
  <c r="G20" i="6"/>
  <c r="F35" i="4"/>
  <c r="F29" i="20"/>
  <c r="F31" i="20"/>
  <c r="F25" i="20"/>
  <c r="F22" i="20"/>
  <c r="F49" i="20"/>
  <c r="F15" i="20"/>
  <c r="F38" i="20"/>
  <c r="F56" i="20"/>
  <c r="F16" i="20"/>
  <c r="F18" i="20"/>
  <c r="C19" i="57"/>
  <c r="W19" i="57" s="1"/>
  <c r="F23" i="20"/>
  <c r="F34" i="20"/>
  <c r="F17" i="20"/>
  <c r="B19" i="57"/>
  <c r="V19" i="57" s="1"/>
  <c r="D14" i="4"/>
  <c r="F25" i="4"/>
  <c r="E21" i="4"/>
  <c r="D7" i="4"/>
  <c r="F28" i="4"/>
  <c r="E7" i="4"/>
  <c r="G7" i="4"/>
  <c r="F8" i="4"/>
  <c r="F10" i="4"/>
  <c r="F12" i="4"/>
  <c r="H7" i="4"/>
  <c r="F9" i="4"/>
  <c r="F11" i="4"/>
  <c r="F13" i="4"/>
  <c r="F43" i="56"/>
  <c r="F42" i="56"/>
  <c r="F40" i="56"/>
  <c r="T41" i="68" l="1"/>
  <c r="U41" i="68" s="1"/>
  <c r="Q8" i="68"/>
  <c r="R8" i="68" s="1"/>
  <c r="D32" i="67"/>
  <c r="F32" i="20"/>
  <c r="E9" i="20"/>
  <c r="E30" i="20"/>
  <c r="N12" i="68"/>
  <c r="O12" i="68" s="1"/>
  <c r="F39" i="20"/>
  <c r="E10" i="20"/>
  <c r="E33" i="20"/>
  <c r="F26" i="67"/>
  <c r="B26" i="67"/>
  <c r="E26" i="67"/>
  <c r="F12" i="56"/>
  <c r="C26" i="67"/>
  <c r="E16" i="56"/>
  <c r="E26" i="6"/>
  <c r="E11" i="20" s="1"/>
  <c r="D14" i="20"/>
  <c r="C8" i="69" s="1"/>
  <c r="E8" i="69" s="1"/>
  <c r="E13" i="56"/>
  <c r="F13" i="56" s="1"/>
  <c r="F31" i="6"/>
  <c r="G31" i="6" s="1"/>
  <c r="E21" i="20"/>
  <c r="D9" i="69" s="1"/>
  <c r="E9" i="69" s="1"/>
  <c r="E10" i="69"/>
  <c r="E17" i="56"/>
  <c r="D17" i="56"/>
  <c r="E16" i="6"/>
  <c r="D7" i="20"/>
  <c r="C7" i="69" s="1"/>
  <c r="F14" i="4"/>
  <c r="D15" i="56"/>
  <c r="B8" i="57"/>
  <c r="V8" i="57" s="1"/>
  <c r="F27" i="20"/>
  <c r="F26" i="20"/>
  <c r="F20" i="20"/>
  <c r="F21" i="4"/>
  <c r="E238" i="4"/>
  <c r="B27" i="57"/>
  <c r="D238" i="4"/>
  <c r="F35" i="20"/>
  <c r="F28" i="20"/>
  <c r="F13" i="20"/>
  <c r="F7" i="4"/>
  <c r="G23" i="6"/>
  <c r="F12" i="20"/>
  <c r="K8" i="68" l="1"/>
  <c r="L8" i="68" s="1"/>
  <c r="D30" i="67"/>
  <c r="N8" i="68"/>
  <c r="O8" i="68" s="1"/>
  <c r="D31" i="67"/>
  <c r="H8" i="68"/>
  <c r="I8" i="68" s="1"/>
  <c r="D29" i="67"/>
  <c r="F10" i="20"/>
  <c r="F9" i="20"/>
  <c r="F11" i="20"/>
  <c r="F16" i="6"/>
  <c r="G16" i="6" s="1"/>
  <c r="E24" i="20"/>
  <c r="Q11" i="68"/>
  <c r="R11" i="68" s="1"/>
  <c r="F33" i="20"/>
  <c r="H11" i="68"/>
  <c r="F30" i="20"/>
  <c r="G26" i="6"/>
  <c r="E8" i="20"/>
  <c r="D28" i="67" s="1"/>
  <c r="E7" i="20"/>
  <c r="D7" i="69" s="1"/>
  <c r="D18" i="69" s="1"/>
  <c r="D15" i="67"/>
  <c r="D26" i="67"/>
  <c r="F14" i="20"/>
  <c r="F17" i="56"/>
  <c r="C18" i="69"/>
  <c r="C43" i="69" s="1"/>
  <c r="J28" i="67"/>
  <c r="V27" i="57"/>
  <c r="D16" i="56"/>
  <c r="F21" i="20"/>
  <c r="D41" i="56"/>
  <c r="F215" i="20"/>
  <c r="D34" i="56"/>
  <c r="G13" i="6"/>
  <c r="D35" i="56"/>
  <c r="F229" i="20"/>
  <c r="D33" i="56"/>
  <c r="F236" i="20"/>
  <c r="E15" i="56"/>
  <c r="F15" i="56" s="1"/>
  <c r="B15" i="57"/>
  <c r="V15" i="57" s="1"/>
  <c r="C15" i="57"/>
  <c r="W15" i="57" s="1"/>
  <c r="D11" i="56"/>
  <c r="F238" i="4"/>
  <c r="B22" i="57" s="1"/>
  <c r="J29" i="67" l="1"/>
  <c r="N41" i="68"/>
  <c r="O41" i="68" s="1"/>
  <c r="E11" i="56"/>
  <c r="E20" i="56" s="1"/>
  <c r="K10" i="68"/>
  <c r="F24" i="20"/>
  <c r="I11" i="68"/>
  <c r="H41" i="68"/>
  <c r="I41" i="68" s="1"/>
  <c r="E7" i="69"/>
  <c r="E8" i="68"/>
  <c r="F8" i="20"/>
  <c r="F7" i="20"/>
  <c r="E18" i="69"/>
  <c r="D43" i="69"/>
  <c r="E43" i="69" s="1"/>
  <c r="F16" i="56"/>
  <c r="V28" i="57"/>
  <c r="D20" i="56"/>
  <c r="F237" i="20"/>
  <c r="F222" i="20"/>
  <c r="G25" i="6"/>
  <c r="F211" i="20"/>
  <c r="F218" i="20"/>
  <c r="E41" i="56"/>
  <c r="F41" i="56" s="1"/>
  <c r="F210" i="20"/>
  <c r="F213" i="20"/>
  <c r="F212" i="20"/>
  <c r="F214" i="20"/>
  <c r="G21" i="6"/>
  <c r="F216" i="20"/>
  <c r="E34" i="56"/>
  <c r="F34" i="56" s="1"/>
  <c r="F217" i="20"/>
  <c r="F220" i="20"/>
  <c r="F219" i="20"/>
  <c r="F221" i="20"/>
  <c r="F225" i="20"/>
  <c r="F223" i="20"/>
  <c r="E35" i="56"/>
  <c r="F35" i="56" s="1"/>
  <c r="F224" i="20"/>
  <c r="D44" i="56"/>
  <c r="F40" i="6"/>
  <c r="F227" i="20"/>
  <c r="F226" i="20"/>
  <c r="F228" i="20"/>
  <c r="F230" i="20"/>
  <c r="F233" i="20"/>
  <c r="E33" i="56"/>
  <c r="F231" i="20"/>
  <c r="B28" i="57"/>
  <c r="D238" i="20"/>
  <c r="E238" i="20"/>
  <c r="E40" i="6"/>
  <c r="G7" i="6"/>
  <c r="F232" i="20"/>
  <c r="F235" i="20"/>
  <c r="F234" i="20"/>
  <c r="V22" i="57"/>
  <c r="W8" i="57"/>
  <c r="F11" i="56" l="1"/>
  <c r="L10" i="68"/>
  <c r="K41" i="68"/>
  <c r="L41" i="68" s="1"/>
  <c r="F8" i="68"/>
  <c r="E41" i="68"/>
  <c r="F41" i="68" s="1"/>
  <c r="J34" i="67"/>
  <c r="E40" i="20"/>
  <c r="F20" i="56"/>
  <c r="F238" i="20"/>
  <c r="F33" i="56"/>
  <c r="E44" i="56"/>
  <c r="F44" i="56" s="1"/>
  <c r="G40" i="6"/>
  <c r="Q12" i="68" l="1"/>
  <c r="F40" i="20"/>
  <c r="R12" i="68" l="1"/>
  <c r="Q41" i="68"/>
  <c r="R41" i="68" s="1"/>
</calcChain>
</file>

<file path=xl/sharedStrings.xml><?xml version="1.0" encoding="utf-8"?>
<sst xmlns="http://schemas.openxmlformats.org/spreadsheetml/2006/main" count="5680" uniqueCount="290">
  <si>
    <t>A1</t>
  </si>
  <si>
    <t>A2</t>
  </si>
  <si>
    <t>A3</t>
  </si>
  <si>
    <t>A4</t>
  </si>
  <si>
    <t>A5</t>
  </si>
  <si>
    <t>A6</t>
  </si>
  <si>
    <t>Rajthely</t>
  </si>
  <si>
    <t>Csapatnév</t>
  </si>
  <si>
    <t>Összesen:</t>
  </si>
  <si>
    <t>Átlag</t>
  </si>
  <si>
    <t>Faj</t>
  </si>
  <si>
    <t>Kg</t>
  </si>
  <si>
    <t>Db</t>
  </si>
  <si>
    <t>tükörponty</t>
  </si>
  <si>
    <t>tőponty</t>
  </si>
  <si>
    <t>nyurgaponty</t>
  </si>
  <si>
    <t>koi ponty</t>
  </si>
  <si>
    <t>amur</t>
  </si>
  <si>
    <t>fekete amur</t>
  </si>
  <si>
    <t>ÖSSZESEN</t>
  </si>
  <si>
    <t>Elhelyezés</t>
  </si>
  <si>
    <t>A munkalapok elnevezése ne legyen megváltoztatva!</t>
  </si>
  <si>
    <t>a csapatok nevét</t>
  </si>
  <si>
    <t>szektorok-rajthelyek megnevezését</t>
  </si>
  <si>
    <t>szakaszok idejét vagy nevét</t>
  </si>
  <si>
    <r>
      <t>a "</t>
    </r>
    <r>
      <rPr>
        <b/>
        <sz val="11"/>
        <color rgb="FFFF0000"/>
        <rFont val="Calibri"/>
        <family val="2"/>
        <charset val="238"/>
        <scheme val="minor"/>
      </rPr>
      <t>-</t>
    </r>
    <r>
      <rPr>
        <sz val="11"/>
        <color theme="1"/>
        <rFont val="Calibri"/>
        <family val="2"/>
        <charset val="238"/>
        <scheme val="minor"/>
      </rPr>
      <t xml:space="preserve">" jelre kattintva bezáródik és csak az öszesen látszik </t>
    </r>
  </si>
  <si>
    <r>
      <t>A "</t>
    </r>
    <r>
      <rPr>
        <b/>
        <sz val="11"/>
        <color theme="1"/>
        <rFont val="Calibri"/>
        <family val="2"/>
        <charset val="238"/>
        <scheme val="minor"/>
      </rPr>
      <t>kod</t>
    </r>
    <r>
      <rPr>
        <sz val="11"/>
        <color theme="1"/>
        <rFont val="Calibri"/>
        <family val="2"/>
        <charset val="238"/>
        <scheme val="minor"/>
      </rPr>
      <t>" munkalapon kell kitölteni:</t>
    </r>
  </si>
  <si>
    <r>
      <t>A "</t>
    </r>
    <r>
      <rPr>
        <b/>
        <sz val="11"/>
        <color theme="1"/>
        <rFont val="Calibri"/>
        <family val="2"/>
        <charset val="238"/>
        <scheme val="minor"/>
      </rPr>
      <t>szakasz1"</t>
    </r>
    <r>
      <rPr>
        <sz val="11"/>
        <color theme="1"/>
        <rFont val="Calibri"/>
        <family val="2"/>
        <charset val="238"/>
        <scheme val="minor"/>
      </rPr>
      <t>, "</t>
    </r>
    <r>
      <rPr>
        <b/>
        <sz val="11"/>
        <color theme="1"/>
        <rFont val="Calibri"/>
        <family val="2"/>
        <charset val="238"/>
        <scheme val="minor"/>
      </rPr>
      <t>szakasz2"</t>
    </r>
    <r>
      <rPr>
        <sz val="11"/>
        <color theme="1"/>
        <rFont val="Calibri"/>
        <family val="2"/>
        <charset val="238"/>
        <scheme val="minor"/>
      </rPr>
      <t xml:space="preserve"> stb. munkalapokon kell bevinni az adatokat</t>
    </r>
  </si>
  <si>
    <t>bármilyen sorrendbe be lehet rendezni (súly, darab, átlag)</t>
  </si>
  <si>
    <r>
      <t>a "</t>
    </r>
    <r>
      <rPr>
        <sz val="11"/>
        <color rgb="FFFF0000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" gombra kattintva az összes kinyílik, az "</t>
    </r>
    <r>
      <rPr>
        <sz val="11"/>
        <color rgb="FFFF0000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" gombra kattintva az összes bezáródik</t>
    </r>
  </si>
  <si>
    <t>a teljes mezőnyt állítja sorrendbe</t>
  </si>
  <si>
    <r>
      <t>"</t>
    </r>
    <r>
      <rPr>
        <b/>
        <sz val="11"/>
        <color theme="1"/>
        <rFont val="Calibri"/>
        <family val="2"/>
        <charset val="238"/>
        <scheme val="minor"/>
      </rPr>
      <t>Össz_részletes</t>
    </r>
    <r>
      <rPr>
        <sz val="11"/>
        <color theme="1"/>
        <rFont val="Calibri"/>
        <family val="2"/>
        <charset val="238"/>
        <scheme val="minor"/>
      </rPr>
      <t>" munkalap</t>
    </r>
  </si>
  <si>
    <t>ezzel nem kell foglalkozni, csak a számolások miatt van</t>
  </si>
  <si>
    <t>Helyezés</t>
  </si>
  <si>
    <t>4.</t>
  </si>
  <si>
    <t>5.</t>
  </si>
  <si>
    <t>6.</t>
  </si>
  <si>
    <t>7.</t>
  </si>
  <si>
    <t>8.</t>
  </si>
  <si>
    <t>9.</t>
  </si>
  <si>
    <t>10.</t>
  </si>
  <si>
    <t>11.</t>
  </si>
  <si>
    <t>①</t>
  </si>
  <si>
    <t>②</t>
  </si>
  <si>
    <t>③</t>
  </si>
  <si>
    <t>Oszlopokat vagy sorokat ne szúrjunk be és ne töröljünk ki!</t>
  </si>
  <si>
    <t>verseny nevét, idejét stb.</t>
  </si>
  <si>
    <r>
      <t>a csapatok előtti "</t>
    </r>
    <r>
      <rPr>
        <sz val="11"/>
        <color rgb="FFFF0000"/>
        <rFont val="Calibri"/>
        <family val="2"/>
        <charset val="238"/>
        <scheme val="minor"/>
      </rPr>
      <t>+</t>
    </r>
    <r>
      <rPr>
        <sz val="11"/>
        <color theme="1"/>
        <rFont val="Calibri"/>
        <family val="2"/>
        <charset val="238"/>
        <scheme val="minor"/>
      </rPr>
      <t>" jelre kattintva, a "H" oszloptól kezdve, vízszintesen haladva</t>
    </r>
  </si>
  <si>
    <t>vesszővel kell írni a súlyokat (pl. 6,28)</t>
  </si>
  <si>
    <r>
      <t xml:space="preserve">Két </t>
    </r>
    <r>
      <rPr>
        <b/>
        <sz val="11"/>
        <color theme="1"/>
        <rFont val="Calibri"/>
        <family val="2"/>
        <charset val="238"/>
        <scheme val="minor"/>
      </rPr>
      <t>diagram</t>
    </r>
    <r>
      <rPr>
        <sz val="11"/>
        <color theme="1"/>
        <rFont val="Calibri"/>
        <family val="2"/>
        <charset val="238"/>
        <scheme val="minor"/>
      </rPr>
      <t xml:space="preserve"> van, súly és darabszám kimutatás.</t>
    </r>
  </si>
  <si>
    <r>
      <t>Az "</t>
    </r>
    <r>
      <rPr>
        <b/>
        <sz val="11"/>
        <color theme="1"/>
        <rFont val="Calibri"/>
        <family val="2"/>
        <charset val="238"/>
        <scheme val="minor"/>
      </rPr>
      <t>Összesen</t>
    </r>
    <r>
      <rPr>
        <sz val="11"/>
        <color theme="1"/>
        <rFont val="Calibri"/>
        <family val="2"/>
        <charset val="238"/>
        <scheme val="minor"/>
      </rPr>
      <t>" munkalap</t>
    </r>
    <r>
      <rPr>
        <sz val="11"/>
        <color rgb="FF00CC00"/>
        <rFont val="Calibri"/>
        <family val="2"/>
        <charset val="238"/>
        <scheme val="minor"/>
      </rPr>
      <t xml:space="preserve"> </t>
    </r>
    <r>
      <rPr>
        <b/>
        <sz val="11"/>
        <color rgb="FF00CC00"/>
        <rFont val="Calibri"/>
        <family val="2"/>
        <charset val="238"/>
        <scheme val="minor"/>
      </rPr>
      <t>mindig azt az állást mutatja, amennyi adat be van rögzítve a szakaszok munkalapokon.</t>
    </r>
  </si>
  <si>
    <t>A7</t>
  </si>
  <si>
    <t>A8</t>
  </si>
  <si>
    <t>A9</t>
  </si>
  <si>
    <t>A10</t>
  </si>
  <si>
    <t>A11</t>
  </si>
  <si>
    <t>12.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</si>
  <si>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</si>
  <si>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</si>
  <si>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</si>
  <si>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</si>
  <si>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</si>
  <si>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</si>
  <si>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</si>
  <si>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</si>
  <si>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</si>
  <si>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</si>
  <si>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</si>
  <si>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</si>
  <si>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</si>
  <si>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</si>
  <si>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</si>
  <si>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</si>
  <si>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</si>
  <si>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</si>
  <si>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</si>
  <si>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</si>
  <si>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</si>
  <si>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</si>
  <si>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</si>
  <si>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</si>
  <si>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</si>
  <si>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</si>
  <si>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</si>
  <si>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</si>
  <si>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</si>
  <si>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</si>
  <si>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</si>
  <si>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</si>
  <si>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</si>
  <si>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</si>
  <si>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</si>
  <si>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</si>
  <si>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</si>
  <si>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</si>
  <si>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</si>
  <si>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STATISZTIKA</t>
  </si>
  <si>
    <t>Megnevezés</t>
  </si>
  <si>
    <t>TELJES
VERSENY</t>
  </si>
  <si>
    <t>Gát, közepes víz</t>
  </si>
  <si>
    <t>Gát, mélyvíz</t>
  </si>
  <si>
    <t>Nyári kikötő, belső</t>
  </si>
  <si>
    <t>Nyári kikötő, közép</t>
  </si>
  <si>
    <t>Nyári kikötő, külső</t>
  </si>
  <si>
    <t>I. sziget, bal</t>
  </si>
  <si>
    <t>I. sziget, bal közép</t>
  </si>
  <si>
    <t>I. sziget, közép</t>
  </si>
  <si>
    <t>I. sziget, jobb közép</t>
  </si>
  <si>
    <t>I. sziget, jobb</t>
  </si>
  <si>
    <t>Felező-spicc, bal</t>
  </si>
  <si>
    <t>Felező-spicc, jobb</t>
  </si>
  <si>
    <t>II. sziget, bal</t>
  </si>
  <si>
    <t>II. sziget, bal közép</t>
  </si>
  <si>
    <t>II. sziget, közép</t>
  </si>
  <si>
    <t>II. sziget, jobb közép</t>
  </si>
  <si>
    <t>II. sziget, jobb</t>
  </si>
  <si>
    <t>Gát, sekély víz</t>
  </si>
  <si>
    <t>BC</t>
  </si>
  <si>
    <t>BkC</t>
  </si>
  <si>
    <r>
      <rPr>
        <b/>
        <sz val="11"/>
        <color theme="1"/>
        <rFont val="Calibri"/>
        <family val="2"/>
        <charset val="238"/>
        <scheme val="minor"/>
      </rPr>
      <t>Összes</t>
    </r>
    <r>
      <rPr>
        <sz val="11"/>
        <color theme="1"/>
        <rFont val="Calibri"/>
        <family val="2"/>
        <charset val="238"/>
        <scheme val="minor"/>
      </rPr>
      <t xml:space="preserve"> hal  (kg) </t>
    </r>
    <r>
      <rPr>
        <sz val="11"/>
        <color theme="1"/>
        <rFont val="Calibri"/>
        <family val="2"/>
        <charset val="238"/>
      </rPr>
      <t>|</t>
    </r>
    <r>
      <rPr>
        <sz val="11"/>
        <color theme="1"/>
        <rFont val="Calibri"/>
        <family val="2"/>
        <charset val="238"/>
        <scheme val="minor"/>
      </rPr>
      <t xml:space="preserve"> (db) </t>
    </r>
  </si>
  <si>
    <t>"C" szektor:</t>
  </si>
  <si>
    <t>"B" szektor:</t>
  </si>
  <si>
    <t>"A" szektor:</t>
  </si>
  <si>
    <r>
      <t xml:space="preserve">mindig olyan sorrendben rakja rá a csapatokat, ahogyan az </t>
    </r>
    <r>
      <rPr>
        <b/>
        <sz val="11"/>
        <color rgb="FF00B050"/>
        <rFont val="Calibri"/>
        <family val="2"/>
        <charset val="238"/>
        <scheme val="minor"/>
      </rPr>
      <t>"összesen"</t>
    </r>
    <r>
      <rPr>
        <sz val="11"/>
        <color theme="1"/>
        <rFont val="Calibri"/>
        <family val="2"/>
        <charset val="238"/>
        <scheme val="minor"/>
      </rPr>
      <t xml:space="preserve"> munkalapon rendeztetve van.</t>
    </r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</si>
  <si>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</si>
  <si>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</si>
  <si>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</si>
  <si>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</si>
  <si>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</si>
  <si>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</si>
  <si>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</si>
  <si>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</si>
  <si>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</si>
  <si>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</si>
  <si>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</si>
  <si>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</si>
  <si>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</si>
  <si>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</si>
  <si>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</si>
  <si>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</si>
  <si>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</si>
  <si>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</si>
  <si>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</si>
  <si>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</si>
  <si>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</si>
  <si>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</si>
  <si>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</si>
  <si>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</si>
  <si>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</si>
  <si>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</si>
  <si>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</si>
  <si>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tőponty:</t>
  </si>
  <si>
    <t>nyurgaponty:</t>
  </si>
  <si>
    <t>amur:</t>
  </si>
  <si>
    <t>fekete amur:</t>
  </si>
  <si>
    <t xml:space="preserve">1. szakasz:  </t>
  </si>
  <si>
    <t xml:space="preserve">2. szakasz:  </t>
  </si>
  <si>
    <t xml:space="preserve">3. szakasz:  </t>
  </si>
  <si>
    <t xml:space="preserve">4. szakasz:  </t>
  </si>
  <si>
    <t xml:space="preserve">5. szakasz:  </t>
  </si>
  <si>
    <t xml:space="preserve">6. szakasz:  </t>
  </si>
  <si>
    <t>Súly
(kg)</t>
  </si>
  <si>
    <t xml:space="preserve">ÖSSZESEN:  </t>
  </si>
  <si>
    <t>tükörponty:</t>
  </si>
  <si>
    <t>Versenyen elért helyezés:</t>
  </si>
  <si>
    <t>Szektorban elért helyezés:</t>
  </si>
  <si>
    <t>Fogási arány:</t>
  </si>
  <si>
    <t xml:space="preserve">Rajthely:  </t>
  </si>
  <si>
    <t xml:space="preserve">Elhelyezés:  </t>
  </si>
  <si>
    <t xml:space="preserve">Csapat:  </t>
  </si>
  <si>
    <t>C11</t>
  </si>
  <si>
    <t>32.</t>
  </si>
  <si>
    <t>koi ponty:</t>
  </si>
  <si>
    <t>HIVATALOS EREDMÉNYTANÚSÍTVÁNY</t>
  </si>
  <si>
    <t xml:space="preserve">  Aláírás, p.h.:</t>
  </si>
  <si>
    <t xml:space="preserve">  Dátum:</t>
  </si>
  <si>
    <t>Súly (Kg)</t>
  </si>
  <si>
    <t>Darab</t>
  </si>
  <si>
    <t>B11</t>
  </si>
  <si>
    <t>33.</t>
  </si>
  <si>
    <r>
      <t xml:space="preserve">Összes </t>
    </r>
    <r>
      <rPr>
        <b/>
        <sz val="10"/>
        <color theme="1"/>
        <rFont val="Calibri"/>
        <family val="2"/>
        <charset val="238"/>
        <scheme val="minor"/>
      </rPr>
      <t>5-10</t>
    </r>
    <r>
      <rPr>
        <sz val="10"/>
        <color theme="1"/>
        <rFont val="Calibri"/>
        <family val="2"/>
        <charset val="238"/>
        <scheme val="minor"/>
      </rPr>
      <t xml:space="preserve"> kg-os </t>
    </r>
    <r>
      <rPr>
        <b/>
        <sz val="10"/>
        <color theme="1"/>
        <rFont val="Calibri"/>
        <family val="2"/>
        <charset val="238"/>
        <scheme val="minor"/>
      </rPr>
      <t>koi</t>
    </r>
    <r>
      <rPr>
        <sz val="10"/>
        <color theme="1"/>
        <rFont val="Calibri"/>
        <family val="2"/>
        <charset val="238"/>
        <scheme val="minor"/>
      </rPr>
      <t xml:space="preserve"> (db)</t>
    </r>
  </si>
  <si>
    <t>20+ kg</t>
  </si>
  <si>
    <t>koi 10+ kg</t>
  </si>
  <si>
    <t>10-20 kg</t>
  </si>
  <si>
    <t>koi 5-10 kg</t>
  </si>
  <si>
    <r>
      <t xml:space="preserve">számolja az összes </t>
    </r>
    <r>
      <rPr>
        <sz val="11"/>
        <color rgb="FF00B050"/>
        <rFont val="Calibri"/>
        <family val="2"/>
        <charset val="238"/>
        <scheme val="minor"/>
      </rPr>
      <t xml:space="preserve">10 kg </t>
    </r>
    <r>
      <rPr>
        <sz val="11"/>
        <rFont val="Calibri"/>
        <family val="2"/>
        <charset val="238"/>
        <scheme val="minor"/>
      </rPr>
      <t>feletti</t>
    </r>
    <r>
      <rPr>
        <sz val="11"/>
        <color theme="1"/>
        <rFont val="Calibri"/>
        <family val="2"/>
        <charset val="238"/>
        <scheme val="minor"/>
      </rPr>
      <t xml:space="preserve"> és az </t>
    </r>
    <r>
      <rPr>
        <sz val="11"/>
        <color rgb="FFFF0000"/>
        <rFont val="Calibri"/>
        <family val="2"/>
        <charset val="238"/>
        <scheme val="minor"/>
      </rPr>
      <t xml:space="preserve">5 kg </t>
    </r>
    <r>
      <rPr>
        <sz val="11"/>
        <rFont val="Calibri"/>
        <family val="2"/>
        <charset val="238"/>
        <scheme val="minor"/>
      </rPr>
      <t>feletti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KOI</t>
    </r>
    <r>
      <rPr>
        <sz val="11"/>
        <color theme="1"/>
        <rFont val="Calibri"/>
        <family val="2"/>
        <charset val="238"/>
        <scheme val="minor"/>
      </rPr>
      <t xml:space="preserve"> pontyokat (csapatonként)</t>
    </r>
  </si>
  <si>
    <t xml:space="preserve">7. szakasz:  </t>
  </si>
  <si>
    <t xml:space="preserve">8. szakasz:  </t>
  </si>
  <si>
    <t xml:space="preserve">9. szakasz:  </t>
  </si>
  <si>
    <t xml:space="preserve">10. szakasz:  </t>
  </si>
  <si>
    <t>Menny.
(db)</t>
  </si>
  <si>
    <t>Átlag
(kg)</t>
  </si>
  <si>
    <t>Legn. hal
(kg)</t>
  </si>
  <si>
    <t>Legn. koi
(kg)</t>
  </si>
  <si>
    <t>10-20 kg
(db)</t>
  </si>
  <si>
    <t>20+ kg
(db)</t>
  </si>
  <si>
    <t>5-10 kg
koi (db)</t>
  </si>
  <si>
    <t>10+ kg 
koi (db)</t>
  </si>
  <si>
    <t>Összes 10+ kg-os hal:</t>
  </si>
  <si>
    <t>Tükörponty</t>
  </si>
  <si>
    <t>Tőponty</t>
  </si>
  <si>
    <t>Nyurgaponty</t>
  </si>
  <si>
    <t>Koi ponty</t>
  </si>
  <si>
    <t>Amur</t>
  </si>
  <si>
    <t>Fekete amur</t>
  </si>
  <si>
    <r>
      <t>Összes 1</t>
    </r>
    <r>
      <rPr>
        <b/>
        <sz val="10"/>
        <color theme="1"/>
        <rFont val="Calibri"/>
        <family val="2"/>
        <charset val="238"/>
        <scheme val="minor"/>
      </rPr>
      <t>0+</t>
    </r>
    <r>
      <rPr>
        <sz val="10"/>
        <color theme="1"/>
        <rFont val="Calibri"/>
        <family val="2"/>
        <charset val="238"/>
        <scheme val="minor"/>
      </rPr>
      <t xml:space="preserve"> kg-os hal (db)</t>
    </r>
  </si>
  <si>
    <r>
      <t xml:space="preserve"> - ebből</t>
    </r>
    <r>
      <rPr>
        <b/>
        <i/>
        <sz val="10"/>
        <color theme="1"/>
        <rFont val="Calibri"/>
        <family val="2"/>
        <charset val="238"/>
        <scheme val="minor"/>
      </rPr>
      <t xml:space="preserve">20+ </t>
    </r>
    <r>
      <rPr>
        <i/>
        <sz val="10"/>
        <color theme="1"/>
        <rFont val="Calibri"/>
        <family val="2"/>
        <charset val="238"/>
        <scheme val="minor"/>
      </rPr>
      <t>kg-os hal (db)</t>
    </r>
  </si>
  <si>
    <r>
      <t xml:space="preserve"> - ebből </t>
    </r>
    <r>
      <rPr>
        <b/>
        <i/>
        <sz val="10"/>
        <color theme="1"/>
        <rFont val="Calibri"/>
        <family val="2"/>
        <charset val="238"/>
        <scheme val="minor"/>
      </rPr>
      <t>10+</t>
    </r>
    <r>
      <rPr>
        <i/>
        <sz val="10"/>
        <color theme="1"/>
        <rFont val="Calibri"/>
        <family val="2"/>
        <charset val="238"/>
        <scheme val="minor"/>
      </rPr>
      <t xml:space="preserve"> kg-os </t>
    </r>
    <r>
      <rPr>
        <b/>
        <i/>
        <sz val="10"/>
        <color theme="1"/>
        <rFont val="Calibri"/>
        <family val="2"/>
        <charset val="238"/>
        <scheme val="minor"/>
      </rPr>
      <t>koi</t>
    </r>
    <r>
      <rPr>
        <i/>
        <sz val="10"/>
        <color theme="1"/>
        <rFont val="Calibri"/>
        <family val="2"/>
        <charset val="238"/>
        <scheme val="minor"/>
      </rPr>
      <t xml:space="preserve"> (db)</t>
    </r>
  </si>
  <si>
    <t xml:space="preserve"> - ebből: 20+ kg-os hal:</t>
  </si>
  <si>
    <t>Szektorok statisztikája a júniusi versenyek alapján</t>
  </si>
  <si>
    <t>Szektor</t>
  </si>
  <si>
    <t>"A" szektor összesen:</t>
  </si>
  <si>
    <t>"B" szektor összesen:</t>
  </si>
  <si>
    <t>"C" szektor összesen:</t>
  </si>
  <si>
    <t>ÖSSZESEN:</t>
  </si>
  <si>
    <r>
      <t xml:space="preserve">    - tükörponty</t>
    </r>
    <r>
      <rPr>
        <i/>
        <sz val="9"/>
        <color theme="1"/>
        <rFont val="Calibri"/>
        <family val="2"/>
        <charset val="238"/>
        <scheme val="minor"/>
      </rPr>
      <t xml:space="preserve"> (mirror carp)</t>
    </r>
  </si>
  <si>
    <r>
      <t xml:space="preserve">    - tőponty</t>
    </r>
    <r>
      <rPr>
        <i/>
        <sz val="9"/>
        <color theme="1"/>
        <rFont val="Calibri"/>
        <family val="2"/>
        <charset val="238"/>
        <scheme val="minor"/>
      </rPr>
      <t xml:space="preserve"> (common carp)</t>
    </r>
  </si>
  <si>
    <r>
      <t xml:space="preserve">    - nyurgaponty</t>
    </r>
    <r>
      <rPr>
        <i/>
        <sz val="9"/>
        <color theme="1"/>
        <rFont val="Calibri"/>
        <family val="2"/>
        <charset val="238"/>
        <scheme val="minor"/>
      </rPr>
      <t xml:space="preserve"> (wild carp)</t>
    </r>
  </si>
  <si>
    <r>
      <t xml:space="preserve">    - koi ponty </t>
    </r>
    <r>
      <rPr>
        <i/>
        <sz val="9"/>
        <color theme="1"/>
        <rFont val="Calibri"/>
        <family val="2"/>
        <charset val="238"/>
        <scheme val="minor"/>
      </rPr>
      <t>(koi carp)</t>
    </r>
  </si>
  <si>
    <r>
      <t xml:space="preserve">    - amur</t>
    </r>
    <r>
      <rPr>
        <i/>
        <sz val="9"/>
        <color theme="1"/>
        <rFont val="Calibri"/>
        <family val="2"/>
        <charset val="238"/>
        <scheme val="minor"/>
      </rPr>
      <t xml:space="preserve"> (grass carp)</t>
    </r>
  </si>
  <si>
    <r>
      <t xml:space="preserve">    - fekete amur</t>
    </r>
    <r>
      <rPr>
        <i/>
        <sz val="9"/>
        <color theme="1"/>
        <rFont val="Calibri"/>
        <family val="2"/>
        <charset val="238"/>
        <scheme val="minor"/>
      </rPr>
      <t xml:space="preserve"> (black carp)</t>
    </r>
  </si>
  <si>
    <t xml:space="preserve">Csapat (Team):  </t>
  </si>
  <si>
    <r>
      <rPr>
        <b/>
        <sz val="10"/>
        <color theme="1"/>
        <rFont val="Calibri"/>
        <family val="2"/>
        <charset val="238"/>
        <scheme val="minor"/>
      </rPr>
      <t>Átlag</t>
    </r>
    <r>
      <rPr>
        <sz val="10"/>
        <color theme="1"/>
        <rFont val="Calibri"/>
        <family val="2"/>
        <charset val="238"/>
        <scheme val="minor"/>
      </rPr>
      <t xml:space="preserve"> (average) (összes kg/db)</t>
    </r>
  </si>
  <si>
    <t>Szakaszgyőztes          (kg)
(Period winner)      (rész)</t>
  </si>
  <si>
    <t>-</t>
  </si>
  <si>
    <t>PROFESSZIONÁLIS BOJLIS EURÓPA KUPA (EPBC)</t>
  </si>
  <si>
    <t xml:space="preserve"> </t>
  </si>
  <si>
    <t xml:space="preserve">I. sziget, jobb </t>
  </si>
  <si>
    <t>I. sziget, jobb külső</t>
  </si>
  <si>
    <t>I. sziget, bal külső</t>
  </si>
  <si>
    <t>Felező-spicc, közép</t>
  </si>
  <si>
    <r>
      <rPr>
        <b/>
        <sz val="10"/>
        <color theme="1"/>
        <rFont val="Calibri"/>
        <family val="2"/>
        <charset val="238"/>
        <scheme val="minor"/>
      </rPr>
      <t>Legnagyobb</t>
    </r>
    <r>
      <rPr>
        <sz val="10"/>
        <color theme="1"/>
        <rFont val="Calibri"/>
        <family val="2"/>
        <charset val="238"/>
        <scheme val="minor"/>
      </rPr>
      <t xml:space="preserve"> hal (Biggest fish) (kg)</t>
    </r>
  </si>
  <si>
    <t>XXI. PROFESSZIONÁLIS BOJLIS EURÓPA KUPA (EPBC)</t>
  </si>
  <si>
    <t>XXXVI. MACONKA NEMZETKÖZI BOJLIS KUPA</t>
  </si>
  <si>
    <t>Maconka, 2025.06.15. - 2025.06.20.</t>
  </si>
  <si>
    <t>1. szakasz:  2025.06.15. 17:00 - 2025.06.16. 06:00</t>
  </si>
  <si>
    <t>2. szakasz:  2025.06.16. 06:00 - 2025.06.16. 18:00</t>
  </si>
  <si>
    <t>3. szakasz:  2025.06.16. 18:00 - 2025.06.17. 06:00</t>
  </si>
  <si>
    <t>4. szakasz:  2025.06.17. 06:00 - 2025.06.17. 18:00</t>
  </si>
  <si>
    <t>5. szakasz:  2025.06.17. 18:00 - 2025.06.18. 06:00</t>
  </si>
  <si>
    <t>6. szakasz:  2025.06.18. 06:00 - 2025.06.18. 18:00</t>
  </si>
  <si>
    <t>7. szakasz:  2025.06.18. 18:00 - 2025.06.19. 06:00</t>
  </si>
  <si>
    <t>8. szakasz:  2025.06.19. 06:00 - 2025.06.19. 18:00</t>
  </si>
  <si>
    <t>9. szakasz:  2025.06.19. 18:00 - 2025.06.20. 06:00</t>
  </si>
  <si>
    <t>10. szakasz:  2025.06.20. 06:00 - 2025.06.20. 15:00</t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</si>
  <si>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1
</t>
    </r>
    <r>
      <rPr>
        <sz val="8"/>
        <color theme="1"/>
        <rFont val="Calibri"/>
        <family val="2"/>
        <charset val="238"/>
        <scheme val="minor"/>
      </rPr>
      <t>06.15  17</t>
    </r>
    <r>
      <rPr>
        <vertAlign val="superscript"/>
        <sz val="8"/>
        <color theme="1"/>
        <rFont val="Calibri"/>
        <family val="2"/>
        <charset val="238"/>
        <scheme val="minor"/>
      </rPr>
      <t xml:space="preserve">00
</t>
    </r>
    <r>
      <rPr>
        <sz val="8"/>
        <color theme="1"/>
        <rFont val="Calibri"/>
        <family val="2"/>
        <charset val="238"/>
        <scheme val="minor"/>
      </rPr>
      <t>06.16  06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</si>
  <si>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2
</t>
    </r>
    <r>
      <rPr>
        <sz val="8"/>
        <color theme="1"/>
        <rFont val="Calibri"/>
        <family val="2"/>
        <charset val="238"/>
        <scheme val="minor"/>
      </rPr>
      <t>06.16  06</t>
    </r>
    <r>
      <rPr>
        <vertAlign val="superscript"/>
        <sz val="8"/>
        <color theme="1"/>
        <rFont val="Calibri"/>
        <family val="2"/>
        <charset val="238"/>
        <scheme val="minor"/>
      </rPr>
      <t xml:space="preserve">00
</t>
    </r>
    <r>
      <rPr>
        <sz val="8"/>
        <color theme="1"/>
        <rFont val="Calibri"/>
        <family val="2"/>
        <charset val="238"/>
        <scheme val="minor"/>
      </rPr>
      <t>06.16  18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</si>
  <si>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3
</t>
    </r>
    <r>
      <rPr>
        <sz val="8"/>
        <color theme="1"/>
        <rFont val="Calibri"/>
        <family val="2"/>
        <charset val="238"/>
        <scheme val="minor"/>
      </rPr>
      <t>06.16  18</t>
    </r>
    <r>
      <rPr>
        <vertAlign val="superscript"/>
        <sz val="8"/>
        <color theme="1"/>
        <rFont val="Calibri"/>
        <family val="2"/>
        <charset val="238"/>
        <scheme val="minor"/>
      </rPr>
      <t xml:space="preserve">00
</t>
    </r>
    <r>
      <rPr>
        <sz val="8"/>
        <color theme="1"/>
        <rFont val="Calibri"/>
        <family val="2"/>
        <charset val="238"/>
        <scheme val="minor"/>
      </rPr>
      <t>06.17  06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</si>
  <si>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4
</t>
    </r>
    <r>
      <rPr>
        <sz val="8"/>
        <color theme="1"/>
        <rFont val="Calibri"/>
        <family val="2"/>
        <charset val="238"/>
        <scheme val="minor"/>
      </rPr>
      <t>06.17  06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06.17  18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</si>
  <si>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5
</t>
    </r>
    <r>
      <rPr>
        <sz val="8"/>
        <color theme="1"/>
        <rFont val="Calibri"/>
        <family val="2"/>
        <charset val="238"/>
        <scheme val="minor"/>
      </rPr>
      <t>06.17  18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06.18  06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</si>
  <si>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6
</t>
    </r>
    <r>
      <rPr>
        <sz val="8"/>
        <color theme="1"/>
        <rFont val="Calibri"/>
        <family val="2"/>
        <charset val="238"/>
        <scheme val="minor"/>
      </rPr>
      <t>06.18  06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06.18  18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</si>
  <si>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7
</t>
    </r>
    <r>
      <rPr>
        <sz val="8"/>
        <color theme="1"/>
        <rFont val="Calibri"/>
        <family val="2"/>
        <charset val="238"/>
        <scheme val="minor"/>
      </rPr>
      <t>06.18  18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06.19  06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</si>
  <si>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8
</t>
    </r>
    <r>
      <rPr>
        <sz val="8"/>
        <color theme="1"/>
        <rFont val="Calibri"/>
        <family val="2"/>
        <charset val="238"/>
        <scheme val="minor"/>
      </rPr>
      <t>06.19  06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06.19  18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</si>
  <si>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9
</t>
    </r>
    <r>
      <rPr>
        <sz val="8"/>
        <color theme="1"/>
        <rFont val="Calibri"/>
        <family val="2"/>
        <charset val="238"/>
        <scheme val="minor"/>
      </rPr>
      <t>06.19  18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06.20  06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</si>
  <si>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r>
      <t xml:space="preserve">szakasz
</t>
    </r>
    <r>
      <rPr>
        <b/>
        <sz val="11"/>
        <color theme="1"/>
        <rFont val="Calibri"/>
        <family val="2"/>
        <charset val="238"/>
        <scheme val="minor"/>
      </rPr>
      <t xml:space="preserve">10
</t>
    </r>
    <r>
      <rPr>
        <sz val="8"/>
        <color theme="1"/>
        <rFont val="Calibri"/>
        <family val="2"/>
        <charset val="238"/>
        <scheme val="minor"/>
      </rPr>
      <t>06.20  06</t>
    </r>
    <r>
      <rPr>
        <vertAlign val="superscript"/>
        <sz val="8"/>
        <color theme="1"/>
        <rFont val="Calibri"/>
        <family val="2"/>
        <charset val="238"/>
        <scheme val="minor"/>
      </rPr>
      <t>00</t>
    </r>
    <r>
      <rPr>
        <sz val="8"/>
        <color theme="1"/>
        <rFont val="Calibri"/>
        <family val="2"/>
        <charset val="238"/>
        <scheme val="minor"/>
      </rPr>
      <t xml:space="preserve">
06.20  15</t>
    </r>
    <r>
      <rPr>
        <vertAlign val="superscript"/>
        <sz val="8"/>
        <color theme="1"/>
        <rFont val="Calibri"/>
        <family val="2"/>
        <charset val="238"/>
        <scheme val="minor"/>
      </rPr>
      <t>00</t>
    </r>
  </si>
  <si>
    <t>SBS - Halcatraz - TiZo Team</t>
  </si>
  <si>
    <t>Altstadt Carp Team</t>
  </si>
  <si>
    <t>Ferma De Crap Diosig</t>
  </si>
  <si>
    <t>Bull Tackle</t>
  </si>
  <si>
    <t>AHFSZ Fishing Team</t>
  </si>
  <si>
    <t>Black Carp Team</t>
  </si>
  <si>
    <t>USA &amp; Mivado Carp Team</t>
  </si>
  <si>
    <t>Ózdi Sporthorgász Egyesület</t>
  </si>
  <si>
    <t>Kártékony Carp Team</t>
  </si>
  <si>
    <t>Team 5 Austria</t>
  </si>
  <si>
    <t>Invader's Team Poland</t>
  </si>
  <si>
    <t>Tata Nitu Carp Team</t>
  </si>
  <si>
    <t>Slovakia Carp Team</t>
  </si>
  <si>
    <t xml:space="preserve">WLC Hungary </t>
  </si>
  <si>
    <t>Barfin Line NSD Bulgaria</t>
  </si>
  <si>
    <t>Lutra Carp Hunters</t>
  </si>
  <si>
    <t>Xtra Carp Team</t>
  </si>
  <si>
    <t>Elite Carp Team Brasov</t>
  </si>
  <si>
    <t>CT777 Varna Bulgaria</t>
  </si>
  <si>
    <t>Bait Maker Team</t>
  </si>
  <si>
    <t>SBS - SziKo Team</t>
  </si>
  <si>
    <t>Síp Carp Team</t>
  </si>
  <si>
    <t>Carp Fever Bulgaria</t>
  </si>
  <si>
    <t>Carpfriends Ennstal-Austria</t>
  </si>
  <si>
    <t>Carp Team Brasov</t>
  </si>
  <si>
    <t>As La Carp Team</t>
  </si>
  <si>
    <t>Bojlis Főnök - Bait Bait Carp Team</t>
  </si>
  <si>
    <t>Secret Of The Carp</t>
  </si>
  <si>
    <t>Quick Baits</t>
  </si>
  <si>
    <t>Carp Team Blankbrothers</t>
  </si>
  <si>
    <t>Bait Bait Hungary</t>
  </si>
  <si>
    <t>Acroft Illusive Bait Me</t>
  </si>
  <si>
    <t>Vaslui Carp Team</t>
  </si>
  <si>
    <t>Szektoronkénti sorrend súly szerint</t>
  </si>
  <si>
    <t>10/10. VÉGEREDMÉNY (118/118 óra, 2025.06.20. 15:00)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</si>
</sst>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&quot;.&quot;\ "/>
    <numFmt numFmtId="165" formatCode="#&quot; db&quot;"/>
  </numFmts>
  <fonts count="39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sz val="11"/>
      <color rgb="FF00CC00"/>
      <name val="Calibri"/>
      <family val="2"/>
      <charset val="238"/>
      <scheme val="minor"/>
    </font>
    <font>
      <b/>
      <sz val="11"/>
      <color rgb="FF00CC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Bookman"/>
      <family val="1"/>
    </font>
    <font>
      <b/>
      <sz val="14"/>
      <color theme="1"/>
      <name val="Calibri"/>
      <family val="2"/>
      <charset val="238"/>
      <scheme val="minor"/>
    </font>
    <font>
      <b/>
      <sz val="14"/>
      <color theme="1"/>
      <name val="Bookman"/>
      <family val="1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8"/>
      <color theme="1"/>
      <name val="Copperplate Gothic Light"/>
      <family val="2"/>
    </font>
    <font>
      <vertAlign val="superscript"/>
      <sz val="8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sz val="10"/>
      <color rgb="FF0000FF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0"/>
      <color rgb="FF0000FF"/>
      <name val="Calibri"/>
      <family val="2"/>
      <charset val="238"/>
    </font>
    <font>
      <b/>
      <sz val="11"/>
      <color rgb="FF0000FF"/>
      <name val="Calibri"/>
      <family val="2"/>
      <charset val="238"/>
    </font>
    <font>
      <b/>
      <sz val="11"/>
      <color rgb="FFFF6600"/>
      <name val="Calibri"/>
      <family val="2"/>
      <charset val="238"/>
    </font>
    <font>
      <b/>
      <sz val="11"/>
      <color rgb="FF008000"/>
      <name val="Calibri"/>
      <family val="2"/>
      <charset val="238"/>
    </font>
    <font>
      <b/>
      <sz val="9"/>
      <color rgb="FFFF0000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gradientFill degree="90">
        <stop position="0">
          <color theme="0"/>
        </stop>
        <stop position="1">
          <color rgb="FFFFC000"/>
        </stop>
      </gradientFill>
    </fill>
    <fill>
      <gradientFill degree="90">
        <stop position="0">
          <color theme="0"/>
        </stop>
        <stop position="1">
          <color rgb="FFFFFF99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rgb="FFCCFF33"/>
        </stop>
      </gradientFill>
    </fill>
    <fill>
      <gradientFill>
        <stop position="0">
          <color theme="0"/>
        </stop>
        <stop position="1">
          <color rgb="FFCCFF66"/>
        </stop>
      </gradientFill>
    </fill>
    <fill>
      <gradientFill type="path">
        <stop position="0">
          <color theme="0"/>
        </stop>
        <stop position="1">
          <color rgb="FFCCFF66"/>
        </stop>
      </gradientFill>
    </fill>
    <fill>
      <gradientFill degree="90">
        <stop position="0">
          <color theme="0"/>
        </stop>
        <stop position="0.5">
          <color rgb="FFCCFF66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gradientFill degree="270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auto="1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double">
        <color auto="1"/>
      </right>
      <top style="hair">
        <color indexed="64"/>
      </top>
      <bottom style="double">
        <color indexed="64"/>
      </bottom>
      <diagonal/>
    </border>
    <border>
      <left style="double">
        <color auto="1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auto="1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auto="1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1">
    <xf numFmtId="0" fontId="0" fillId="0" borderId="0" xfId="0"/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10" xfId="0" applyBorder="1" applyProtection="1">
      <protection locked="0"/>
    </xf>
    <xf numFmtId="0" fontId="1" fillId="2" borderId="3" xfId="0" applyFont="1" applyFill="1" applyBorder="1" applyProtection="1">
      <protection locked="0"/>
    </xf>
    <xf numFmtId="0" fontId="1" fillId="2" borderId="3" xfId="0" applyFont="1" applyFill="1" applyBorder="1"/>
    <xf numFmtId="0" fontId="1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right"/>
    </xf>
    <xf numFmtId="0" fontId="4" fillId="0" borderId="0" xfId="0" applyFont="1"/>
    <xf numFmtId="0" fontId="0" fillId="0" borderId="0" xfId="0" applyAlignment="1" applyProtection="1">
      <alignment vertical="center"/>
      <protection locked="0"/>
    </xf>
    <xf numFmtId="0" fontId="1" fillId="2" borderId="3" xfId="0" applyFont="1" applyFill="1" applyBorder="1" applyAlignment="1" applyProtection="1">
      <alignment vertical="center"/>
      <protection locked="0"/>
    </xf>
    <xf numFmtId="0" fontId="1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right" vertical="center"/>
    </xf>
    <xf numFmtId="2" fontId="0" fillId="0" borderId="0" xfId="0" applyNumberFormat="1" applyAlignment="1" applyProtection="1">
      <alignment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right" vertical="center"/>
    </xf>
    <xf numFmtId="2" fontId="6" fillId="0" borderId="10" xfId="0" applyNumberFormat="1" applyFont="1" applyBorder="1" applyAlignment="1">
      <alignment vertical="center"/>
    </xf>
    <xf numFmtId="1" fontId="6" fillId="0" borderId="10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right" vertical="center"/>
    </xf>
    <xf numFmtId="1" fontId="6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3" borderId="7" xfId="0" applyFill="1" applyBorder="1" applyAlignment="1" applyProtection="1">
      <alignment horizontal="left" vertical="center"/>
      <protection locked="0"/>
    </xf>
    <xf numFmtId="0" fontId="0" fillId="3" borderId="8" xfId="0" applyFill="1" applyBorder="1" applyAlignment="1" applyProtection="1">
      <alignment vertical="center"/>
      <protection locked="0"/>
    </xf>
    <xf numFmtId="49" fontId="0" fillId="3" borderId="9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vertical="center"/>
    </xf>
    <xf numFmtId="0" fontId="6" fillId="0" borderId="0" xfId="0" applyFont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0" fillId="3" borderId="12" xfId="0" applyFill="1" applyBorder="1" applyAlignment="1" applyProtection="1">
      <alignment vertical="center"/>
      <protection locked="0"/>
    </xf>
    <xf numFmtId="0" fontId="1" fillId="2" borderId="3" xfId="0" applyFont="1" applyFill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vertical="center"/>
      <protection locked="0"/>
    </xf>
    <xf numFmtId="0" fontId="0" fillId="0" borderId="5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4" xfId="0" applyBorder="1" applyAlignment="1">
      <alignment vertical="center"/>
    </xf>
    <xf numFmtId="2" fontId="2" fillId="0" borderId="1" xfId="0" applyNumberFormat="1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0" borderId="6" xfId="0" applyBorder="1" applyAlignment="1">
      <alignment vertical="center"/>
    </xf>
    <xf numFmtId="2" fontId="0" fillId="0" borderId="2" xfId="0" applyNumberFormat="1" applyBorder="1" applyAlignment="1">
      <alignment vertical="center"/>
    </xf>
    <xf numFmtId="2" fontId="2" fillId="0" borderId="2" xfId="0" applyNumberFormat="1" applyFont="1" applyBorder="1" applyAlignment="1">
      <alignment vertical="center"/>
    </xf>
    <xf numFmtId="2" fontId="3" fillId="0" borderId="2" xfId="0" applyNumberFormat="1" applyFont="1" applyBorder="1" applyAlignment="1">
      <alignment horizontal="right" vertical="center"/>
    </xf>
    <xf numFmtId="2" fontId="1" fillId="0" borderId="2" xfId="0" applyNumberFormat="1" applyFont="1" applyBorder="1" applyAlignment="1">
      <alignment horizontal="right" vertical="center"/>
    </xf>
    <xf numFmtId="1" fontId="0" fillId="0" borderId="2" xfId="0" applyNumberFormat="1" applyBorder="1" applyAlignment="1" applyProtection="1">
      <alignment horizontal="center" vertical="center"/>
      <protection locked="0"/>
    </xf>
    <xf numFmtId="2" fontId="3" fillId="0" borderId="2" xfId="0" applyNumberFormat="1" applyFont="1" applyBorder="1" applyAlignment="1">
      <alignment horizontal="right"/>
    </xf>
    <xf numFmtId="2" fontId="0" fillId="0" borderId="1" xfId="0" applyNumberFormat="1" applyBorder="1"/>
    <xf numFmtId="2" fontId="1" fillId="0" borderId="2" xfId="0" applyNumberFormat="1" applyFont="1" applyBorder="1" applyAlignment="1">
      <alignment horizontal="right"/>
    </xf>
    <xf numFmtId="0" fontId="0" fillId="0" borderId="2" xfId="0" applyBorder="1" applyAlignment="1" applyProtection="1">
      <alignment vertical="center"/>
      <protection locked="0"/>
    </xf>
    <xf numFmtId="0" fontId="0" fillId="0" borderId="1" xfId="0" applyBorder="1" applyAlignment="1">
      <alignment vertical="center"/>
    </xf>
    <xf numFmtId="0" fontId="0" fillId="0" borderId="2" xfId="0" applyBorder="1" applyAlignment="1" applyProtection="1">
      <alignment vertical="center" wrapText="1"/>
      <protection locked="0"/>
    </xf>
    <xf numFmtId="0" fontId="0" fillId="0" borderId="1" xfId="0" applyBorder="1" applyAlignment="1">
      <alignment horizontal="center" vertical="center"/>
    </xf>
    <xf numFmtId="2" fontId="3" fillId="0" borderId="1" xfId="0" applyNumberFormat="1" applyFont="1" applyBorder="1" applyAlignment="1">
      <alignment horizontal="right" vertical="center"/>
    </xf>
    <xf numFmtId="0" fontId="0" fillId="0" borderId="2" xfId="0" applyBorder="1" applyAlignment="1" applyProtection="1">
      <alignment horizontal="center" vertical="center"/>
      <protection locked="0"/>
    </xf>
    <xf numFmtId="2" fontId="6" fillId="0" borderId="0" xfId="0" applyNumberFormat="1" applyFont="1" applyProtection="1">
      <protection locked="0"/>
    </xf>
    <xf numFmtId="1" fontId="6" fillId="0" borderId="0" xfId="0" applyNumberFormat="1" applyFont="1" applyAlignment="1" applyProtection="1">
      <alignment horizontal="center"/>
      <protection locked="0"/>
    </xf>
    <xf numFmtId="0" fontId="0" fillId="2" borderId="2" xfId="0" applyFill="1" applyBorder="1" applyAlignment="1">
      <alignment horizontal="center" vertical="center"/>
    </xf>
    <xf numFmtId="0" fontId="0" fillId="4" borderId="2" xfId="0" applyFill="1" applyBorder="1" applyAlignment="1" applyProtection="1">
      <alignment vertical="center"/>
      <protection locked="0"/>
    </xf>
    <xf numFmtId="0" fontId="0" fillId="5" borderId="2" xfId="0" applyFill="1" applyBorder="1" applyAlignment="1" applyProtection="1">
      <alignment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vertical="center"/>
      <protection locked="0"/>
    </xf>
    <xf numFmtId="0" fontId="0" fillId="4" borderId="5" xfId="0" applyFill="1" applyBorder="1" applyAlignment="1">
      <alignment vertical="center"/>
    </xf>
    <xf numFmtId="2" fontId="0" fillId="4" borderId="1" xfId="0" applyNumberFormat="1" applyFill="1" applyBorder="1" applyAlignment="1">
      <alignment vertical="center"/>
    </xf>
    <xf numFmtId="1" fontId="0" fillId="4" borderId="1" xfId="0" applyNumberForma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right" vertical="center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vertical="center"/>
      <protection locked="0"/>
    </xf>
    <xf numFmtId="0" fontId="0" fillId="4" borderId="4" xfId="0" applyFill="1" applyBorder="1" applyAlignment="1">
      <alignment vertical="center"/>
    </xf>
    <xf numFmtId="2" fontId="2" fillId="4" borderId="1" xfId="0" applyNumberFormat="1" applyFont="1" applyFill="1" applyBorder="1" applyAlignment="1">
      <alignment vertical="center"/>
    </xf>
    <xf numFmtId="1" fontId="2" fillId="4" borderId="1" xfId="0" applyNumberFormat="1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right" vertical="center"/>
    </xf>
    <xf numFmtId="0" fontId="0" fillId="4" borderId="6" xfId="0" applyFill="1" applyBorder="1" applyAlignment="1" applyProtection="1">
      <alignment horizontal="center"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4" borderId="6" xfId="0" applyFill="1" applyBorder="1" applyAlignment="1">
      <alignment vertical="center"/>
    </xf>
    <xf numFmtId="2" fontId="0" fillId="4" borderId="2" xfId="0" applyNumberFormat="1" applyFill="1" applyBorder="1" applyAlignment="1">
      <alignment vertical="center"/>
    </xf>
    <xf numFmtId="2" fontId="1" fillId="4" borderId="2" xfId="0" applyNumberFormat="1" applyFont="1" applyFill="1" applyBorder="1" applyAlignment="1">
      <alignment horizontal="right" vertical="center"/>
    </xf>
    <xf numFmtId="2" fontId="2" fillId="4" borderId="2" xfId="0" applyNumberFormat="1" applyFont="1" applyFill="1" applyBorder="1" applyAlignment="1">
      <alignment vertical="center"/>
    </xf>
    <xf numFmtId="2" fontId="3" fillId="4" borderId="1" xfId="0" applyNumberFormat="1" applyFont="1" applyFill="1" applyBorder="1" applyAlignment="1">
      <alignment horizontal="right" vertical="center"/>
    </xf>
    <xf numFmtId="1" fontId="0" fillId="4" borderId="1" xfId="0" applyNumberFormat="1" applyFill="1" applyBorder="1" applyAlignment="1" applyProtection="1">
      <alignment horizontal="center" vertical="center"/>
      <protection locked="0"/>
    </xf>
    <xf numFmtId="1" fontId="0" fillId="4" borderId="2" xfId="0" applyNumberFormat="1" applyFill="1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vertical="center"/>
      <protection locked="0"/>
    </xf>
    <xf numFmtId="2" fontId="0" fillId="5" borderId="1" xfId="0" applyNumberFormat="1" applyFill="1" applyBorder="1" applyAlignment="1">
      <alignment vertical="center"/>
    </xf>
    <xf numFmtId="1" fontId="0" fillId="5" borderId="1" xfId="0" applyNumberFormat="1" applyFill="1" applyBorder="1" applyAlignment="1">
      <alignment horizontal="center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vertical="center"/>
      <protection locked="0"/>
    </xf>
    <xf numFmtId="2" fontId="2" fillId="5" borderId="1" xfId="0" applyNumberFormat="1" applyFont="1" applyFill="1" applyBorder="1" applyAlignment="1">
      <alignment vertical="center"/>
    </xf>
    <xf numFmtId="1" fontId="2" fillId="5" borderId="1" xfId="0" applyNumberFormat="1" applyFont="1" applyFill="1" applyBorder="1" applyAlignment="1">
      <alignment horizontal="center" vertical="center"/>
    </xf>
    <xf numFmtId="2" fontId="3" fillId="5" borderId="2" xfId="0" applyNumberFormat="1" applyFont="1" applyFill="1" applyBorder="1" applyAlignment="1">
      <alignment horizontal="right" vertical="center"/>
    </xf>
    <xf numFmtId="0" fontId="0" fillId="5" borderId="6" xfId="0" applyFill="1" applyBorder="1" applyAlignment="1" applyProtection="1">
      <alignment horizontal="center" vertical="center"/>
      <protection locked="0"/>
    </xf>
    <xf numFmtId="0" fontId="0" fillId="5" borderId="6" xfId="0" applyFill="1" applyBorder="1" applyAlignment="1" applyProtection="1">
      <alignment vertical="center"/>
      <protection locked="0"/>
    </xf>
    <xf numFmtId="2" fontId="0" fillId="5" borderId="2" xfId="0" applyNumberFormat="1" applyFill="1" applyBorder="1" applyAlignment="1">
      <alignment vertical="center"/>
    </xf>
    <xf numFmtId="2" fontId="1" fillId="5" borderId="2" xfId="0" applyNumberFormat="1" applyFont="1" applyFill="1" applyBorder="1" applyAlignment="1">
      <alignment horizontal="right" vertical="center"/>
    </xf>
    <xf numFmtId="2" fontId="2" fillId="5" borderId="2" xfId="0" applyNumberFormat="1" applyFont="1" applyFill="1" applyBorder="1" applyAlignment="1">
      <alignment vertical="center"/>
    </xf>
    <xf numFmtId="0" fontId="0" fillId="5" borderId="2" xfId="0" applyFill="1" applyBorder="1" applyAlignment="1" applyProtection="1">
      <alignment horizontal="center" vertical="center"/>
      <protection locked="0"/>
    </xf>
    <xf numFmtId="1" fontId="0" fillId="5" borderId="2" xfId="0" applyNumberFormat="1" applyFill="1" applyBorder="1" applyAlignment="1" applyProtection="1">
      <alignment horizontal="center" vertical="center"/>
      <protection locked="0"/>
    </xf>
    <xf numFmtId="2" fontId="3" fillId="5" borderId="1" xfId="0" applyNumberFormat="1" applyFont="1" applyFill="1" applyBorder="1" applyAlignment="1">
      <alignment horizontal="right" vertical="center"/>
    </xf>
    <xf numFmtId="1" fontId="0" fillId="5" borderId="2" xfId="0" applyNumberFormat="1" applyFill="1" applyBorder="1" applyAlignment="1">
      <alignment horizontal="center" vertical="center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vertical="center"/>
      <protection locked="0"/>
    </xf>
    <xf numFmtId="2" fontId="0" fillId="4" borderId="1" xfId="0" applyNumberFormat="1" applyFill="1" applyBorder="1"/>
    <xf numFmtId="2" fontId="1" fillId="4" borderId="1" xfId="0" applyNumberFormat="1" applyFont="1" applyFill="1" applyBorder="1" applyAlignment="1">
      <alignment horizontal="right"/>
    </xf>
    <xf numFmtId="2" fontId="3" fillId="4" borderId="2" xfId="0" applyNumberFormat="1" applyFont="1" applyFill="1" applyBorder="1" applyAlignment="1">
      <alignment horizontal="right"/>
    </xf>
    <xf numFmtId="2" fontId="1" fillId="4" borderId="2" xfId="0" applyNumberFormat="1" applyFont="1" applyFill="1" applyBorder="1" applyAlignment="1">
      <alignment horizontal="right"/>
    </xf>
    <xf numFmtId="2" fontId="0" fillId="5" borderId="1" xfId="0" applyNumberFormat="1" applyFill="1" applyBorder="1"/>
    <xf numFmtId="2" fontId="1" fillId="5" borderId="2" xfId="0" applyNumberFormat="1" applyFont="1" applyFill="1" applyBorder="1" applyAlignment="1">
      <alignment horizontal="right"/>
    </xf>
    <xf numFmtId="2" fontId="3" fillId="5" borderId="2" xfId="0" applyNumberFormat="1" applyFont="1" applyFill="1" applyBorder="1" applyAlignment="1">
      <alignment horizontal="right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1" fontId="0" fillId="0" borderId="2" xfId="0" applyNumberFormat="1" applyBorder="1" applyAlignment="1">
      <alignment horizontal="center" vertical="center"/>
    </xf>
    <xf numFmtId="1" fontId="0" fillId="4" borderId="2" xfId="0" applyNumberFormat="1" applyFill="1" applyBorder="1" applyAlignment="1">
      <alignment horizontal="center" vertical="center"/>
    </xf>
    <xf numFmtId="2" fontId="0" fillId="0" borderId="13" xfId="0" applyNumberFormat="1" applyBorder="1" applyAlignment="1">
      <alignment vertical="center"/>
    </xf>
    <xf numFmtId="1" fontId="0" fillId="0" borderId="13" xfId="0" applyNumberFormat="1" applyBorder="1" applyAlignment="1">
      <alignment horizontal="center" vertical="center"/>
    </xf>
    <xf numFmtId="2" fontId="1" fillId="0" borderId="13" xfId="0" applyNumberFormat="1" applyFont="1" applyBorder="1" applyAlignment="1">
      <alignment horizontal="right" vertical="center"/>
    </xf>
    <xf numFmtId="1" fontId="0" fillId="0" borderId="13" xfId="0" applyNumberFormat="1" applyBorder="1" applyAlignment="1" applyProtection="1">
      <alignment horizontal="center" vertical="center"/>
      <protection locked="0"/>
    </xf>
    <xf numFmtId="2" fontId="0" fillId="5" borderId="13" xfId="0" applyNumberFormat="1" applyFill="1" applyBorder="1" applyAlignment="1">
      <alignment vertical="center"/>
    </xf>
    <xf numFmtId="1" fontId="0" fillId="5" borderId="13" xfId="0" applyNumberFormat="1" applyFill="1" applyBorder="1" applyAlignment="1">
      <alignment horizontal="center" vertical="center"/>
    </xf>
    <xf numFmtId="2" fontId="1" fillId="5" borderId="13" xfId="0" applyNumberFormat="1" applyFont="1" applyFill="1" applyBorder="1" applyAlignment="1">
      <alignment horizontal="right" vertical="center"/>
    </xf>
    <xf numFmtId="1" fontId="0" fillId="5" borderId="13" xfId="0" applyNumberFormat="1" applyFill="1" applyBorder="1" applyAlignment="1" applyProtection="1">
      <alignment horizontal="center" vertical="center"/>
      <protection locked="0"/>
    </xf>
    <xf numFmtId="10" fontId="0" fillId="0" borderId="0" xfId="0" applyNumberFormat="1" applyAlignment="1">
      <alignment vertical="center"/>
    </xf>
    <xf numFmtId="0" fontId="2" fillId="5" borderId="18" xfId="0" applyFont="1" applyFill="1" applyBorder="1" applyAlignment="1">
      <alignment vertical="center"/>
    </xf>
    <xf numFmtId="1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/>
    <xf numFmtId="2" fontId="0" fillId="4" borderId="2" xfId="0" applyNumberFormat="1" applyFill="1" applyBorder="1"/>
    <xf numFmtId="0" fontId="0" fillId="0" borderId="2" xfId="0" applyBorder="1" applyAlignment="1">
      <alignment horizontal="center"/>
    </xf>
    <xf numFmtId="0" fontId="0" fillId="0" borderId="2" xfId="0" applyBorder="1"/>
    <xf numFmtId="2" fontId="0" fillId="0" borderId="2" xfId="0" applyNumberFormat="1" applyBorder="1"/>
    <xf numFmtId="1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2" xfId="0" applyFill="1" applyBorder="1"/>
    <xf numFmtId="2" fontId="0" fillId="5" borderId="2" xfId="0" applyNumberFormat="1" applyFill="1" applyBorder="1"/>
    <xf numFmtId="1" fontId="0" fillId="5" borderId="2" xfId="0" applyNumberFormat="1" applyFill="1" applyBorder="1" applyAlignment="1">
      <alignment horizontal="center"/>
    </xf>
    <xf numFmtId="0" fontId="1" fillId="0" borderId="26" xfId="0" applyFont="1" applyBorder="1" applyProtection="1">
      <protection locked="0"/>
    </xf>
    <xf numFmtId="0" fontId="1" fillId="0" borderId="26" xfId="0" applyFont="1" applyBorder="1"/>
    <xf numFmtId="0" fontId="1" fillId="0" borderId="26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6" xfId="0" applyBorder="1"/>
    <xf numFmtId="0" fontId="0" fillId="5" borderId="14" xfId="0" applyFill="1" applyBorder="1" applyAlignment="1">
      <alignment horizontal="center" vertical="center"/>
    </xf>
    <xf numFmtId="2" fontId="0" fillId="0" borderId="1" xfId="0" applyNumberFormat="1" applyBorder="1" applyAlignment="1" applyProtection="1">
      <alignment horizontal="right" vertical="center"/>
      <protection locked="0"/>
    </xf>
    <xf numFmtId="2" fontId="0" fillId="4" borderId="1" xfId="0" applyNumberFormat="1" applyFill="1" applyBorder="1" applyAlignment="1" applyProtection="1">
      <alignment horizontal="right" vertical="center"/>
      <protection locked="0"/>
    </xf>
    <xf numFmtId="2" fontId="0" fillId="5" borderId="1" xfId="0" applyNumberFormat="1" applyFill="1" applyBorder="1" applyAlignment="1" applyProtection="1">
      <alignment horizontal="right" vertical="center"/>
      <protection locked="0"/>
    </xf>
    <xf numFmtId="2" fontId="0" fillId="0" borderId="13" xfId="0" applyNumberFormat="1" applyBorder="1" applyAlignment="1" applyProtection="1">
      <alignment horizontal="right" vertical="center"/>
      <protection locked="0"/>
    </xf>
    <xf numFmtId="2" fontId="0" fillId="5" borderId="13" xfId="0" applyNumberFormat="1" applyFill="1" applyBorder="1" applyAlignment="1" applyProtection="1">
      <alignment horizontal="right" vertical="center"/>
      <protection locked="0"/>
    </xf>
    <xf numFmtId="0" fontId="2" fillId="5" borderId="39" xfId="0" applyFont="1" applyFill="1" applyBorder="1" applyAlignment="1">
      <alignment vertical="center"/>
    </xf>
    <xf numFmtId="4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14" fillId="5" borderId="18" xfId="0" applyFont="1" applyFill="1" applyBorder="1" applyAlignment="1">
      <alignment vertical="center"/>
    </xf>
    <xf numFmtId="1" fontId="15" fillId="0" borderId="41" xfId="0" applyNumberFormat="1" applyFont="1" applyBorder="1" applyAlignment="1">
      <alignment vertical="center"/>
    </xf>
    <xf numFmtId="1" fontId="15" fillId="0" borderId="45" xfId="0" applyNumberFormat="1" applyFont="1" applyBorder="1" applyAlignment="1">
      <alignment vertical="center"/>
    </xf>
    <xf numFmtId="1" fontId="16" fillId="0" borderId="45" xfId="0" applyNumberFormat="1" applyFont="1" applyBorder="1" applyAlignment="1">
      <alignment vertical="center"/>
    </xf>
    <xf numFmtId="1" fontId="17" fillId="0" borderId="35" xfId="0" applyNumberFormat="1" applyFont="1" applyBorder="1" applyAlignment="1">
      <alignment vertical="center"/>
    </xf>
    <xf numFmtId="0" fontId="0" fillId="5" borderId="22" xfId="0" applyFill="1" applyBorder="1" applyAlignment="1">
      <alignment vertical="center"/>
    </xf>
    <xf numFmtId="0" fontId="6" fillId="0" borderId="26" xfId="0" applyFont="1" applyBorder="1" applyAlignment="1">
      <alignment horizontal="right" vertical="top"/>
    </xf>
    <xf numFmtId="2" fontId="6" fillId="0" borderId="26" xfId="0" applyNumberFormat="1" applyFont="1" applyBorder="1" applyAlignment="1">
      <alignment vertical="top"/>
    </xf>
    <xf numFmtId="1" fontId="6" fillId="0" borderId="26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right" vertical="top"/>
    </xf>
    <xf numFmtId="4" fontId="6" fillId="0" borderId="26" xfId="0" applyNumberFormat="1" applyFont="1" applyBorder="1" applyAlignment="1">
      <alignment vertical="top"/>
    </xf>
    <xf numFmtId="4" fontId="0" fillId="5" borderId="2" xfId="0" applyNumberFormat="1" applyFill="1" applyBorder="1"/>
    <xf numFmtId="4" fontId="0" fillId="0" borderId="2" xfId="0" applyNumberFormat="1" applyBorder="1"/>
    <xf numFmtId="4" fontId="0" fillId="4" borderId="2" xfId="0" applyNumberFormat="1" applyFill="1" applyBorder="1"/>
    <xf numFmtId="0" fontId="6" fillId="0" borderId="0" xfId="0" applyFont="1" applyAlignment="1">
      <alignment horizontal="right" vertical="top"/>
    </xf>
    <xf numFmtId="4" fontId="6" fillId="0" borderId="0" xfId="0" applyNumberFormat="1" applyFont="1" applyAlignment="1">
      <alignment vertical="top"/>
    </xf>
    <xf numFmtId="1" fontId="6" fillId="0" borderId="0" xfId="0" applyNumberFormat="1" applyFont="1" applyAlignment="1">
      <alignment horizontal="center" vertical="top"/>
    </xf>
    <xf numFmtId="2" fontId="6" fillId="0" borderId="0" xfId="0" applyNumberFormat="1" applyFont="1" applyAlignment="1">
      <alignment vertical="top"/>
    </xf>
    <xf numFmtId="4" fontId="6" fillId="5" borderId="10" xfId="0" applyNumberFormat="1" applyFont="1" applyFill="1" applyBorder="1" applyAlignment="1">
      <alignment vertical="top"/>
    </xf>
    <xf numFmtId="1" fontId="6" fillId="5" borderId="10" xfId="0" applyNumberFormat="1" applyFont="1" applyFill="1" applyBorder="1" applyAlignment="1">
      <alignment horizontal="center" vertical="top"/>
    </xf>
    <xf numFmtId="2" fontId="6" fillId="5" borderId="10" xfId="0" applyNumberFormat="1" applyFont="1" applyFill="1" applyBorder="1" applyAlignment="1">
      <alignment vertical="top"/>
    </xf>
    <xf numFmtId="4" fontId="6" fillId="4" borderId="26" xfId="0" applyNumberFormat="1" applyFont="1" applyFill="1" applyBorder="1" applyAlignment="1">
      <alignment vertical="top"/>
    </xf>
    <xf numFmtId="1" fontId="6" fillId="4" borderId="26" xfId="0" applyNumberFormat="1" applyFont="1" applyFill="1" applyBorder="1" applyAlignment="1">
      <alignment horizontal="center" vertical="top"/>
    </xf>
    <xf numFmtId="2" fontId="6" fillId="4" borderId="26" xfId="0" applyNumberFormat="1" applyFont="1" applyFill="1" applyBorder="1" applyAlignment="1">
      <alignment vertical="top"/>
    </xf>
    <xf numFmtId="1" fontId="16" fillId="0" borderId="20" xfId="0" applyNumberFormat="1" applyFont="1" applyBorder="1" applyAlignment="1">
      <alignment vertical="center"/>
    </xf>
    <xf numFmtId="0" fontId="1" fillId="2" borderId="2" xfId="0" applyFont="1" applyFill="1" applyBorder="1" applyAlignment="1" applyProtection="1">
      <alignment vertical="center"/>
      <protection locked="0"/>
    </xf>
    <xf numFmtId="0" fontId="1" fillId="2" borderId="2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" fontId="0" fillId="0" borderId="56" xfId="0" applyNumberFormat="1" applyBorder="1" applyAlignment="1" applyProtection="1">
      <alignment horizontal="center" vertical="center"/>
      <protection locked="0"/>
    </xf>
    <xf numFmtId="1" fontId="0" fillId="0" borderId="57" xfId="0" applyNumberFormat="1" applyBorder="1" applyAlignment="1" applyProtection="1">
      <alignment horizontal="center" vertical="center"/>
      <protection locked="0"/>
    </xf>
    <xf numFmtId="0" fontId="0" fillId="9" borderId="3" xfId="0" applyFill="1" applyBorder="1" applyAlignment="1">
      <alignment horizontal="center" vertical="center" wrapText="1"/>
    </xf>
    <xf numFmtId="0" fontId="0" fillId="9" borderId="3" xfId="0" quotePrefix="1" applyFill="1" applyBorder="1" applyAlignment="1">
      <alignment horizontal="center" vertical="center" wrapText="1"/>
    </xf>
    <xf numFmtId="0" fontId="0" fillId="9" borderId="15" xfId="0" applyFill="1" applyBorder="1" applyAlignment="1">
      <alignment horizontal="center" vertical="center" wrapText="1"/>
    </xf>
    <xf numFmtId="0" fontId="0" fillId="11" borderId="14" xfId="0" applyFill="1" applyBorder="1" applyAlignment="1">
      <alignment horizontal="center" vertical="center"/>
    </xf>
    <xf numFmtId="0" fontId="0" fillId="10" borderId="22" xfId="0" applyFill="1" applyBorder="1" applyAlignment="1">
      <alignment horizontal="right" vertical="center"/>
    </xf>
    <xf numFmtId="0" fontId="0" fillId="10" borderId="18" xfId="0" applyFill="1" applyBorder="1" applyAlignment="1">
      <alignment horizontal="right" vertical="center"/>
    </xf>
    <xf numFmtId="0" fontId="1" fillId="10" borderId="58" xfId="0" applyFont="1" applyFill="1" applyBorder="1" applyAlignment="1">
      <alignment horizontal="right" vertical="center"/>
    </xf>
    <xf numFmtId="0" fontId="2" fillId="10" borderId="58" xfId="0" applyFont="1" applyFill="1" applyBorder="1" applyAlignment="1">
      <alignment horizontal="right" vertical="center"/>
    </xf>
    <xf numFmtId="4" fontId="1" fillId="5" borderId="59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2" fontId="1" fillId="5" borderId="2" xfId="0" applyNumberFormat="1" applyFont="1" applyFill="1" applyBorder="1" applyAlignment="1">
      <alignment horizontal="center" vertical="center"/>
    </xf>
    <xf numFmtId="1" fontId="1" fillId="5" borderId="2" xfId="0" applyNumberFormat="1" applyFont="1" applyFill="1" applyBorder="1" applyAlignment="1">
      <alignment horizontal="center" vertical="center"/>
    </xf>
    <xf numFmtId="0" fontId="0" fillId="0" borderId="50" xfId="0" applyBorder="1" applyAlignment="1">
      <alignment horizontal="left"/>
    </xf>
    <xf numFmtId="0" fontId="0" fillId="0" borderId="10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61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4" fontId="16" fillId="0" borderId="40" xfId="0" applyNumberFormat="1" applyFont="1" applyBorder="1" applyAlignment="1">
      <alignment vertical="center"/>
    </xf>
    <xf numFmtId="4" fontId="16" fillId="0" borderId="46" xfId="0" applyNumberFormat="1" applyFont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24" fillId="5" borderId="64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4" fontId="0" fillId="0" borderId="1" xfId="0" applyNumberFormat="1" applyBorder="1" applyAlignment="1">
      <alignment vertical="center"/>
    </xf>
    <xf numFmtId="4" fontId="0" fillId="4" borderId="1" xfId="0" applyNumberFormat="1" applyFill="1" applyBorder="1" applyAlignment="1">
      <alignment vertical="center"/>
    </xf>
    <xf numFmtId="4" fontId="0" fillId="5" borderId="1" xfId="0" applyNumberFormat="1" applyFill="1" applyBorder="1" applyAlignment="1">
      <alignment vertical="center"/>
    </xf>
    <xf numFmtId="1" fontId="0" fillId="4" borderId="1" xfId="0" applyNumberFormat="1" applyFill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4" fontId="0" fillId="0" borderId="55" xfId="0" applyNumberFormat="1" applyBorder="1" applyAlignment="1" applyProtection="1">
      <alignment horizontal="center" vertical="center"/>
      <protection locked="0"/>
    </xf>
    <xf numFmtId="2" fontId="0" fillId="0" borderId="57" xfId="0" applyNumberFormat="1" applyBorder="1" applyAlignment="1" applyProtection="1">
      <alignment horizontal="center" vertical="center"/>
      <protection locked="0"/>
    </xf>
    <xf numFmtId="4" fontId="0" fillId="0" borderId="20" xfId="0" applyNumberFormat="1" applyBorder="1" applyAlignment="1" applyProtection="1">
      <alignment horizontal="center" vertical="center"/>
      <protection locked="0"/>
    </xf>
    <xf numFmtId="2" fontId="0" fillId="0" borderId="56" xfId="0" applyNumberFormat="1" applyBorder="1" applyAlignment="1" applyProtection="1">
      <alignment horizontal="center" vertical="center"/>
      <protection locked="0"/>
    </xf>
    <xf numFmtId="4" fontId="2" fillId="0" borderId="60" xfId="0" applyNumberFormat="1" applyFont="1" applyBorder="1" applyAlignment="1" applyProtection="1">
      <alignment horizontal="center" vertical="center"/>
      <protection locked="0"/>
    </xf>
    <xf numFmtId="1" fontId="2" fillId="0" borderId="12" xfId="0" applyNumberFormat="1" applyFont="1" applyBorder="1" applyAlignment="1" applyProtection="1">
      <alignment horizontal="center" vertical="center"/>
      <protection locked="0"/>
    </xf>
    <xf numFmtId="2" fontId="2" fillId="0" borderId="12" xfId="0" applyNumberFormat="1" applyFont="1" applyBorder="1" applyAlignment="1" applyProtection="1">
      <alignment horizontal="center" vertical="center"/>
      <protection locked="0"/>
    </xf>
    <xf numFmtId="4" fontId="2" fillId="0" borderId="20" xfId="0" applyNumberFormat="1" applyFont="1" applyBorder="1" applyAlignment="1" applyProtection="1">
      <alignment horizontal="center" vertical="center"/>
      <protection locked="0"/>
    </xf>
    <xf numFmtId="1" fontId="2" fillId="0" borderId="56" xfId="0" applyNumberFormat="1" applyFont="1" applyBorder="1" applyAlignment="1" applyProtection="1">
      <alignment horizontal="center" vertical="center"/>
      <protection locked="0"/>
    </xf>
    <xf numFmtId="2" fontId="2" fillId="0" borderId="56" xfId="0" applyNumberFormat="1" applyFont="1" applyBorder="1" applyAlignment="1" applyProtection="1">
      <alignment horizontal="center" vertical="center"/>
      <protection locked="0"/>
    </xf>
    <xf numFmtId="2" fontId="2" fillId="0" borderId="6" xfId="0" applyNumberFormat="1" applyFont="1" applyBorder="1" applyAlignment="1">
      <alignment vertical="center"/>
    </xf>
    <xf numFmtId="1" fontId="2" fillId="0" borderId="2" xfId="0" applyNumberFormat="1" applyFont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0" fontId="14" fillId="5" borderId="22" xfId="0" applyFont="1" applyFill="1" applyBorder="1" applyAlignment="1">
      <alignment vertical="center"/>
    </xf>
    <xf numFmtId="0" fontId="18" fillId="2" borderId="3" xfId="0" applyFont="1" applyFill="1" applyBorder="1" applyAlignment="1" applyProtection="1">
      <alignment horizontal="center" vertical="center"/>
      <protection locked="0"/>
    </xf>
    <xf numFmtId="4" fontId="6" fillId="0" borderId="10" xfId="0" applyNumberFormat="1" applyFont="1" applyBorder="1" applyAlignment="1">
      <alignment vertical="center"/>
    </xf>
    <xf numFmtId="2" fontId="2" fillId="0" borderId="0" xfId="0" applyNumberFormat="1" applyFont="1" applyAlignment="1" applyProtection="1">
      <alignment horizontal="center" vertical="center"/>
      <protection locked="0"/>
    </xf>
    <xf numFmtId="0" fontId="2" fillId="0" borderId="10" xfId="0" applyFont="1" applyBorder="1" applyAlignment="1">
      <alignment horizontal="right" vertical="center"/>
    </xf>
    <xf numFmtId="4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4" fontId="15" fillId="0" borderId="40" xfId="0" applyNumberFormat="1" applyFont="1" applyBorder="1" applyAlignment="1">
      <alignment vertical="center"/>
    </xf>
    <xf numFmtId="4" fontId="15" fillId="0" borderId="42" xfId="0" applyNumberFormat="1" applyFont="1" applyBorder="1" applyAlignment="1">
      <alignment vertical="center"/>
    </xf>
    <xf numFmtId="4" fontId="15" fillId="0" borderId="43" xfId="0" applyNumberFormat="1" applyFont="1" applyBorder="1" applyAlignment="1">
      <alignment vertical="center"/>
    </xf>
    <xf numFmtId="4" fontId="15" fillId="0" borderId="44" xfId="0" applyNumberFormat="1" applyFont="1" applyBorder="1" applyAlignment="1">
      <alignment vertical="center"/>
    </xf>
    <xf numFmtId="4" fontId="17" fillId="0" borderId="46" xfId="0" applyNumberFormat="1" applyFont="1" applyBorder="1" applyAlignment="1">
      <alignment vertical="center"/>
    </xf>
    <xf numFmtId="4" fontId="17" fillId="0" borderId="19" xfId="0" applyNumberFormat="1" applyFont="1" applyBorder="1" applyAlignment="1">
      <alignment vertical="center"/>
    </xf>
    <xf numFmtId="4" fontId="17" fillId="0" borderId="30" xfId="0" applyNumberFormat="1" applyFont="1" applyBorder="1" applyAlignment="1">
      <alignment vertical="center"/>
    </xf>
    <xf numFmtId="4" fontId="17" fillId="0" borderId="34" xfId="0" applyNumberFormat="1" applyFont="1" applyBorder="1" applyAlignment="1">
      <alignment vertical="center"/>
    </xf>
    <xf numFmtId="0" fontId="0" fillId="3" borderId="2" xfId="0" applyFill="1" applyBorder="1" applyAlignment="1" applyProtection="1">
      <alignment vertical="center"/>
      <protection locked="0"/>
    </xf>
    <xf numFmtId="4" fontId="16" fillId="0" borderId="67" xfId="0" applyNumberFormat="1" applyFont="1" applyBorder="1" applyAlignment="1">
      <alignment vertical="center"/>
    </xf>
    <xf numFmtId="1" fontId="16" fillId="0" borderId="55" xfId="0" applyNumberFormat="1" applyFont="1" applyBorder="1" applyAlignment="1">
      <alignment vertical="center"/>
    </xf>
    <xf numFmtId="0" fontId="0" fillId="10" borderId="64" xfId="0" applyFill="1" applyBorder="1" applyAlignment="1">
      <alignment horizontal="right" vertical="center"/>
    </xf>
    <xf numFmtId="4" fontId="0" fillId="0" borderId="20" xfId="0" applyNumberFormat="1" applyBorder="1" applyAlignment="1">
      <alignment horizontal="center" vertical="center"/>
    </xf>
    <xf numFmtId="1" fontId="0" fillId="0" borderId="56" xfId="0" applyNumberFormat="1" applyBorder="1" applyAlignment="1">
      <alignment horizontal="center" vertical="center"/>
    </xf>
    <xf numFmtId="2" fontId="0" fillId="0" borderId="56" xfId="0" applyNumberFormat="1" applyBorder="1" applyAlignment="1">
      <alignment horizontal="center" vertical="center"/>
    </xf>
    <xf numFmtId="4" fontId="0" fillId="0" borderId="23" xfId="0" applyNumberForma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0" fontId="20" fillId="0" borderId="0" xfId="0" applyNumberFormat="1" applyFont="1" applyAlignment="1" applyProtection="1">
      <alignment horizontal="center" vertical="center"/>
      <protection locked="0"/>
    </xf>
    <xf numFmtId="164" fontId="20" fillId="0" borderId="0" xfId="0" applyNumberFormat="1" applyFont="1" applyAlignment="1" applyProtection="1">
      <alignment horizontal="right" vertical="center"/>
      <protection locked="0"/>
    </xf>
    <xf numFmtId="0" fontId="14" fillId="13" borderId="0" xfId="0" applyFont="1" applyFill="1" applyAlignment="1">
      <alignment horizontal="center" vertical="center"/>
    </xf>
    <xf numFmtId="0" fontId="14" fillId="13" borderId="68" xfId="0" applyFont="1" applyFill="1" applyBorder="1" applyAlignment="1">
      <alignment horizontal="center" vertical="center"/>
    </xf>
    <xf numFmtId="0" fontId="28" fillId="13" borderId="62" xfId="0" applyFont="1" applyFill="1" applyBorder="1" applyAlignment="1">
      <alignment horizontal="center" vertical="center"/>
    </xf>
    <xf numFmtId="0" fontId="14" fillId="13" borderId="61" xfId="0" applyFont="1" applyFill="1" applyBorder="1" applyAlignment="1">
      <alignment horizontal="center" vertical="center"/>
    </xf>
    <xf numFmtId="2" fontId="0" fillId="4" borderId="26" xfId="0" applyNumberFormat="1" applyFill="1" applyBorder="1" applyAlignment="1">
      <alignment vertical="center"/>
    </xf>
    <xf numFmtId="1" fontId="0" fillId="4" borderId="69" xfId="0" applyNumberFormat="1" applyFill="1" applyBorder="1" applyAlignment="1">
      <alignment horizontal="center" vertical="center"/>
    </xf>
    <xf numFmtId="2" fontId="2" fillId="4" borderId="59" xfId="0" applyNumberFormat="1" applyFont="1" applyFill="1" applyBorder="1" applyAlignment="1">
      <alignment vertical="center"/>
    </xf>
    <xf numFmtId="2" fontId="0" fillId="4" borderId="70" xfId="0" applyNumberFormat="1" applyFill="1" applyBorder="1" applyAlignment="1">
      <alignment vertical="center"/>
    </xf>
    <xf numFmtId="2" fontId="0" fillId="5" borderId="26" xfId="0" applyNumberFormat="1" applyFill="1" applyBorder="1" applyAlignment="1">
      <alignment vertical="center"/>
    </xf>
    <xf numFmtId="1" fontId="0" fillId="5" borderId="69" xfId="0" applyNumberFormat="1" applyFill="1" applyBorder="1" applyAlignment="1">
      <alignment horizontal="center" vertical="center"/>
    </xf>
    <xf numFmtId="2" fontId="2" fillId="5" borderId="59" xfId="0" applyNumberFormat="1" applyFont="1" applyFill="1" applyBorder="1" applyAlignment="1">
      <alignment vertical="center"/>
    </xf>
    <xf numFmtId="2" fontId="0" fillId="5" borderId="70" xfId="0" applyNumberFormat="1" applyFill="1" applyBorder="1" applyAlignment="1">
      <alignment vertical="center"/>
    </xf>
    <xf numFmtId="2" fontId="0" fillId="0" borderId="26" xfId="0" applyNumberFormat="1" applyBorder="1" applyAlignment="1">
      <alignment vertical="center"/>
    </xf>
    <xf numFmtId="1" fontId="0" fillId="0" borderId="69" xfId="0" applyNumberFormat="1" applyBorder="1" applyAlignment="1">
      <alignment horizontal="center" vertical="center"/>
    </xf>
    <xf numFmtId="2" fontId="2" fillId="0" borderId="59" xfId="0" applyNumberFormat="1" applyFont="1" applyBorder="1" applyAlignment="1">
      <alignment vertical="center"/>
    </xf>
    <xf numFmtId="2" fontId="0" fillId="0" borderId="70" xfId="0" applyNumberFormat="1" applyBorder="1" applyAlignment="1">
      <alignment vertical="center"/>
    </xf>
    <xf numFmtId="0" fontId="0" fillId="14" borderId="0" xfId="0" applyFill="1" applyAlignment="1" applyProtection="1">
      <alignment horizontal="center" vertical="center"/>
      <protection locked="0"/>
    </xf>
    <xf numFmtId="0" fontId="0" fillId="14" borderId="0" xfId="0" applyFill="1" applyAlignment="1" applyProtection="1">
      <alignment vertical="center"/>
      <protection locked="0"/>
    </xf>
    <xf numFmtId="0" fontId="1" fillId="14" borderId="0" xfId="0" applyFont="1" applyFill="1" applyAlignment="1" applyProtection="1">
      <alignment horizontal="right" vertical="center"/>
      <protection locked="0"/>
    </xf>
    <xf numFmtId="4" fontId="1" fillId="14" borderId="0" xfId="0" applyNumberFormat="1" applyFont="1" applyFill="1" applyAlignment="1" applyProtection="1">
      <alignment vertical="center"/>
      <protection locked="0"/>
    </xf>
    <xf numFmtId="3" fontId="1" fillId="14" borderId="0" xfId="0" applyNumberFormat="1" applyFont="1" applyFill="1" applyAlignment="1" applyProtection="1">
      <alignment horizontal="center" vertical="center"/>
      <protection locked="0"/>
    </xf>
    <xf numFmtId="2" fontId="8" fillId="14" borderId="0" xfId="0" applyNumberFormat="1" applyFont="1" applyFill="1" applyAlignment="1" applyProtection="1">
      <alignment vertical="center"/>
      <protection locked="0"/>
    </xf>
    <xf numFmtId="4" fontId="1" fillId="14" borderId="0" xfId="0" applyNumberFormat="1" applyFont="1" applyFill="1" applyAlignment="1" applyProtection="1">
      <alignment horizontal="right" vertical="center"/>
      <protection locked="0"/>
    </xf>
    <xf numFmtId="0" fontId="28" fillId="5" borderId="18" xfId="0" applyFont="1" applyFill="1" applyBorder="1" applyAlignment="1">
      <alignment vertical="center"/>
    </xf>
    <xf numFmtId="165" fontId="20" fillId="0" borderId="0" xfId="0" applyNumberFormat="1" applyFont="1" applyAlignment="1" applyProtection="1">
      <alignment vertical="center"/>
      <protection locked="0"/>
    </xf>
    <xf numFmtId="165" fontId="30" fillId="0" borderId="0" xfId="0" applyNumberFormat="1" applyFont="1" applyAlignment="1" applyProtection="1">
      <alignment vertical="center"/>
      <protection locked="0"/>
    </xf>
    <xf numFmtId="0" fontId="0" fillId="4" borderId="12" xfId="0" applyFill="1" applyBorder="1" applyAlignment="1">
      <alignment horizontal="center" vertical="center"/>
    </xf>
    <xf numFmtId="0" fontId="0" fillId="4" borderId="81" xfId="0" applyFill="1" applyBorder="1" applyAlignment="1" applyProtection="1">
      <alignment vertical="center"/>
      <protection locked="0"/>
    </xf>
    <xf numFmtId="0" fontId="0" fillId="4" borderId="56" xfId="0" applyFill="1" applyBorder="1" applyAlignment="1">
      <alignment horizontal="center" vertical="center"/>
    </xf>
    <xf numFmtId="0" fontId="0" fillId="4" borderId="18" xfId="0" applyFill="1" applyBorder="1" applyAlignment="1" applyProtection="1">
      <alignment vertical="center"/>
      <protection locked="0"/>
    </xf>
    <xf numFmtId="0" fontId="0" fillId="4" borderId="38" xfId="0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22" xfId="0" applyBorder="1" applyAlignment="1" applyProtection="1">
      <alignment vertical="center"/>
      <protection locked="0"/>
    </xf>
    <xf numFmtId="0" fontId="0" fillId="0" borderId="56" xfId="0" applyBorder="1" applyAlignment="1">
      <alignment horizontal="center"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38" xfId="0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0" fillId="5" borderId="22" xfId="0" applyFill="1" applyBorder="1" applyAlignment="1" applyProtection="1">
      <alignment vertical="center"/>
      <protection locked="0"/>
    </xf>
    <xf numFmtId="0" fontId="0" fillId="5" borderId="56" xfId="0" applyFill="1" applyBorder="1" applyAlignment="1">
      <alignment horizontal="center" vertical="center"/>
    </xf>
    <xf numFmtId="0" fontId="0" fillId="5" borderId="18" xfId="0" applyFill="1" applyBorder="1" applyAlignment="1" applyProtection="1">
      <alignment vertical="center"/>
      <protection locked="0"/>
    </xf>
    <xf numFmtId="3" fontId="0" fillId="0" borderId="0" xfId="0" applyNumberFormat="1" applyAlignment="1">
      <alignment horizontal="center" vertical="center"/>
    </xf>
    <xf numFmtId="0" fontId="0" fillId="0" borderId="95" xfId="0" applyBorder="1" applyAlignment="1" applyProtection="1">
      <alignment vertical="center"/>
      <protection locked="0"/>
    </xf>
    <xf numFmtId="0" fontId="22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1" fillId="15" borderId="78" xfId="0" applyFont="1" applyFill="1" applyBorder="1" applyAlignment="1">
      <alignment horizontal="center" vertical="center"/>
    </xf>
    <xf numFmtId="0" fontId="1" fillId="15" borderId="79" xfId="0" applyFont="1" applyFill="1" applyBorder="1" applyAlignment="1">
      <alignment horizontal="center" vertical="center"/>
    </xf>
    <xf numFmtId="0" fontId="1" fillId="15" borderId="77" xfId="0" applyFont="1" applyFill="1" applyBorder="1" applyAlignment="1">
      <alignment horizontal="center" vertical="center"/>
    </xf>
    <xf numFmtId="0" fontId="1" fillId="15" borderId="80" xfId="0" applyFont="1" applyFill="1" applyBorder="1" applyAlignment="1">
      <alignment horizontal="center" vertical="center"/>
    </xf>
    <xf numFmtId="0" fontId="1" fillId="15" borderId="23" xfId="0" applyFont="1" applyFill="1" applyBorder="1" applyAlignment="1">
      <alignment horizontal="center" vertical="center"/>
    </xf>
    <xf numFmtId="4" fontId="0" fillId="4" borderId="82" xfId="0" applyNumberFormat="1" applyFill="1" applyBorder="1" applyAlignment="1">
      <alignment vertical="center"/>
    </xf>
    <xf numFmtId="3" fontId="0" fillId="4" borderId="83" xfId="0" applyNumberFormat="1" applyFill="1" applyBorder="1" applyAlignment="1">
      <alignment horizontal="center" vertical="center"/>
    </xf>
    <xf numFmtId="4" fontId="2" fillId="4" borderId="76" xfId="0" applyNumberFormat="1" applyFont="1" applyFill="1" applyBorder="1" applyAlignment="1">
      <alignment horizontal="center" vertical="center"/>
    </xf>
    <xf numFmtId="4" fontId="0" fillId="4" borderId="82" xfId="0" applyNumberFormat="1" applyFill="1" applyBorder="1" applyAlignment="1">
      <alignment horizontal="right" vertical="center"/>
    </xf>
    <xf numFmtId="3" fontId="0" fillId="4" borderId="84" xfId="0" applyNumberFormat="1" applyFill="1" applyBorder="1" applyAlignment="1">
      <alignment horizontal="center" vertical="center"/>
    </xf>
    <xf numFmtId="4" fontId="0" fillId="4" borderId="83" xfId="0" applyNumberFormat="1" applyFill="1" applyBorder="1" applyAlignment="1">
      <alignment vertical="center"/>
    </xf>
    <xf numFmtId="4" fontId="2" fillId="4" borderId="60" xfId="0" applyNumberFormat="1" applyFont="1" applyFill="1" applyBorder="1" applyAlignment="1">
      <alignment horizontal="center" vertical="center"/>
    </xf>
    <xf numFmtId="4" fontId="0" fillId="4" borderId="46" xfId="0" applyNumberFormat="1" applyFill="1" applyBorder="1" applyAlignment="1">
      <alignment vertical="center"/>
    </xf>
    <xf numFmtId="3" fontId="0" fillId="4" borderId="19" xfId="0" applyNumberFormat="1" applyFill="1" applyBorder="1" applyAlignment="1">
      <alignment horizontal="center" vertical="center"/>
    </xf>
    <xf numFmtId="4" fontId="2" fillId="4" borderId="71" xfId="0" applyNumberFormat="1" applyFont="1" applyFill="1" applyBorder="1" applyAlignment="1">
      <alignment horizontal="center" vertical="center"/>
    </xf>
    <xf numFmtId="4" fontId="0" fillId="4" borderId="46" xfId="0" applyNumberFormat="1" applyFill="1" applyBorder="1" applyAlignment="1">
      <alignment horizontal="right" vertical="center"/>
    </xf>
    <xf numFmtId="3" fontId="0" fillId="4" borderId="85" xfId="0" applyNumberFormat="1" applyFill="1" applyBorder="1" applyAlignment="1">
      <alignment horizontal="center" vertical="center"/>
    </xf>
    <xf numFmtId="4" fontId="0" fillId="4" borderId="19" xfId="0" applyNumberFormat="1" applyFill="1" applyBorder="1" applyAlignment="1">
      <alignment vertical="center"/>
    </xf>
    <xf numFmtId="4" fontId="2" fillId="4" borderId="20" xfId="0" applyNumberFormat="1" applyFont="1" applyFill="1" applyBorder="1" applyAlignment="1">
      <alignment horizontal="center" vertical="center"/>
    </xf>
    <xf numFmtId="4" fontId="0" fillId="4" borderId="67" xfId="0" applyNumberFormat="1" applyFill="1" applyBorder="1" applyAlignment="1">
      <alignment vertical="center"/>
    </xf>
    <xf numFmtId="0" fontId="8" fillId="4" borderId="72" xfId="0" applyFont="1" applyFill="1" applyBorder="1" applyAlignment="1">
      <alignment horizontal="right" vertical="center"/>
    </xf>
    <xf numFmtId="4" fontId="8" fillId="4" borderId="78" xfId="0" applyNumberFormat="1" applyFont="1" applyFill="1" applyBorder="1" applyAlignment="1">
      <alignment vertical="center"/>
    </xf>
    <xf numFmtId="3" fontId="8" fillId="4" borderId="80" xfId="0" applyNumberFormat="1" applyFont="1" applyFill="1" applyBorder="1" applyAlignment="1">
      <alignment horizontal="center" vertical="center"/>
    </xf>
    <xf numFmtId="4" fontId="8" fillId="4" borderId="72" xfId="0" applyNumberFormat="1" applyFont="1" applyFill="1" applyBorder="1" applyAlignment="1">
      <alignment horizontal="center" vertical="center"/>
    </xf>
    <xf numFmtId="4" fontId="8" fillId="4" borderId="78" xfId="0" applyNumberFormat="1" applyFont="1" applyFill="1" applyBorder="1" applyAlignment="1">
      <alignment horizontal="right" vertical="center"/>
    </xf>
    <xf numFmtId="3" fontId="8" fillId="4" borderId="79" xfId="0" applyNumberFormat="1" applyFont="1" applyFill="1" applyBorder="1" applyAlignment="1">
      <alignment horizontal="center" vertical="center"/>
    </xf>
    <xf numFmtId="4" fontId="8" fillId="4" borderId="80" xfId="0" applyNumberFormat="1" applyFont="1" applyFill="1" applyBorder="1" applyAlignment="1">
      <alignment vertical="center"/>
    </xf>
    <xf numFmtId="4" fontId="8" fillId="4" borderId="53" xfId="0" applyNumberFormat="1" applyFont="1" applyFill="1" applyBorder="1" applyAlignment="1">
      <alignment horizontal="center" vertical="center"/>
    </xf>
    <xf numFmtId="4" fontId="0" fillId="0" borderId="67" xfId="0" applyNumberFormat="1" applyBorder="1" applyAlignment="1">
      <alignment vertical="center"/>
    </xf>
    <xf numFmtId="3" fontId="0" fillId="0" borderId="86" xfId="0" applyNumberFormat="1" applyBorder="1" applyAlignment="1">
      <alignment horizontal="center" vertical="center"/>
    </xf>
    <xf numFmtId="4" fontId="2" fillId="0" borderId="87" xfId="0" applyNumberFormat="1" applyFont="1" applyBorder="1" applyAlignment="1">
      <alignment horizontal="center" vertical="center"/>
    </xf>
    <xf numFmtId="4" fontId="0" fillId="0" borderId="67" xfId="0" applyNumberFormat="1" applyBorder="1" applyAlignment="1">
      <alignment horizontal="right" vertical="center"/>
    </xf>
    <xf numFmtId="3" fontId="0" fillId="0" borderId="88" xfId="0" applyNumberFormat="1" applyBorder="1" applyAlignment="1">
      <alignment horizontal="center" vertical="center"/>
    </xf>
    <xf numFmtId="4" fontId="0" fillId="0" borderId="86" xfId="0" applyNumberFormat="1" applyBorder="1" applyAlignment="1">
      <alignment vertical="center"/>
    </xf>
    <xf numFmtId="4" fontId="2" fillId="0" borderId="55" xfId="0" applyNumberFormat="1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4" fontId="2" fillId="0" borderId="71" xfId="0" applyNumberFormat="1" applyFont="1" applyBorder="1" applyAlignment="1">
      <alignment horizontal="center" vertical="center"/>
    </xf>
    <xf numFmtId="4" fontId="0" fillId="0" borderId="46" xfId="0" applyNumberFormat="1" applyBorder="1" applyAlignment="1">
      <alignment vertical="center"/>
    </xf>
    <xf numFmtId="4" fontId="0" fillId="0" borderId="46" xfId="0" applyNumberFormat="1" applyBorder="1" applyAlignment="1">
      <alignment horizontal="right" vertical="center"/>
    </xf>
    <xf numFmtId="3" fontId="0" fillId="0" borderId="85" xfId="0" applyNumberFormat="1" applyBorder="1" applyAlignment="1">
      <alignment horizontal="center" vertical="center"/>
    </xf>
    <xf numFmtId="4" fontId="0" fillId="0" borderId="19" xfId="0" applyNumberFormat="1" applyBorder="1" applyAlignment="1">
      <alignment vertical="center"/>
    </xf>
    <xf numFmtId="4" fontId="2" fillId="0" borderId="20" xfId="0" applyNumberFormat="1" applyFont="1" applyBorder="1" applyAlignment="1">
      <alignment horizontal="center" vertical="center"/>
    </xf>
    <xf numFmtId="4" fontId="0" fillId="0" borderId="97" xfId="0" applyNumberFormat="1" applyBorder="1" applyAlignment="1">
      <alignment horizontal="center" vertical="center"/>
    </xf>
    <xf numFmtId="3" fontId="0" fillId="0" borderId="96" xfId="0" applyNumberFormat="1" applyBorder="1" applyAlignment="1">
      <alignment horizontal="center" vertical="center"/>
    </xf>
    <xf numFmtId="4" fontId="2" fillId="0" borderId="95" xfId="0" applyNumberFormat="1" applyFont="1" applyBorder="1" applyAlignment="1">
      <alignment horizontal="center" vertical="center"/>
    </xf>
    <xf numFmtId="3" fontId="0" fillId="0" borderId="68" xfId="0" applyNumberFormat="1" applyBorder="1" applyAlignment="1">
      <alignment horizontal="center" vertical="center"/>
    </xf>
    <xf numFmtId="4" fontId="0" fillId="0" borderId="96" xfId="0" applyNumberFormat="1" applyBorder="1" applyAlignment="1">
      <alignment horizontal="center" vertical="center"/>
    </xf>
    <xf numFmtId="4" fontId="2" fillId="0" borderId="98" xfId="0" quotePrefix="1" applyNumberFormat="1" applyFont="1" applyBorder="1" applyAlignment="1">
      <alignment horizontal="center" vertical="center"/>
    </xf>
    <xf numFmtId="0" fontId="8" fillId="0" borderId="72" xfId="0" applyFont="1" applyBorder="1" applyAlignment="1">
      <alignment horizontal="right" vertical="center"/>
    </xf>
    <xf numFmtId="4" fontId="8" fillId="0" borderId="78" xfId="0" applyNumberFormat="1" applyFont="1" applyBorder="1" applyAlignment="1">
      <alignment vertical="center"/>
    </xf>
    <xf numFmtId="3" fontId="8" fillId="0" borderId="80" xfId="0" applyNumberFormat="1" applyFont="1" applyBorder="1" applyAlignment="1">
      <alignment horizontal="center" vertical="center"/>
    </xf>
    <xf numFmtId="4" fontId="8" fillId="0" borderId="72" xfId="0" applyNumberFormat="1" applyFont="1" applyBorder="1" applyAlignment="1">
      <alignment horizontal="center" vertical="center"/>
    </xf>
    <xf numFmtId="4" fontId="8" fillId="0" borderId="78" xfId="0" applyNumberFormat="1" applyFont="1" applyBorder="1" applyAlignment="1">
      <alignment horizontal="right" vertical="center"/>
    </xf>
    <xf numFmtId="3" fontId="8" fillId="0" borderId="79" xfId="0" applyNumberFormat="1" applyFont="1" applyBorder="1" applyAlignment="1">
      <alignment horizontal="center" vertical="center"/>
    </xf>
    <xf numFmtId="4" fontId="8" fillId="0" borderId="80" xfId="0" applyNumberFormat="1" applyFont="1" applyBorder="1" applyAlignment="1">
      <alignment vertical="center"/>
    </xf>
    <xf numFmtId="4" fontId="8" fillId="0" borderId="53" xfId="0" applyNumberFormat="1" applyFont="1" applyBorder="1" applyAlignment="1">
      <alignment horizontal="center" vertical="center"/>
    </xf>
    <xf numFmtId="4" fontId="0" fillId="5" borderId="67" xfId="0" applyNumberFormat="1" applyFill="1" applyBorder="1" applyAlignment="1">
      <alignment vertical="center"/>
    </xf>
    <xf numFmtId="3" fontId="0" fillId="5" borderId="86" xfId="0" applyNumberFormat="1" applyFill="1" applyBorder="1" applyAlignment="1">
      <alignment horizontal="center" vertical="center"/>
    </xf>
    <xf numFmtId="4" fontId="2" fillId="5" borderId="87" xfId="0" applyNumberFormat="1" applyFont="1" applyFill="1" applyBorder="1" applyAlignment="1">
      <alignment horizontal="center" vertical="center"/>
    </xf>
    <xf numFmtId="4" fontId="0" fillId="5" borderId="67" xfId="0" applyNumberFormat="1" applyFill="1" applyBorder="1" applyAlignment="1">
      <alignment horizontal="right" vertical="center"/>
    </xf>
    <xf numFmtId="3" fontId="0" fillId="5" borderId="88" xfId="0" applyNumberFormat="1" applyFill="1" applyBorder="1" applyAlignment="1">
      <alignment horizontal="center" vertical="center"/>
    </xf>
    <xf numFmtId="4" fontId="0" fillId="5" borderId="86" xfId="0" applyNumberFormat="1" applyFill="1" applyBorder="1" applyAlignment="1">
      <alignment vertical="center"/>
    </xf>
    <xf numFmtId="4" fontId="2" fillId="5" borderId="55" xfId="0" applyNumberFormat="1" applyFont="1" applyFill="1" applyBorder="1" applyAlignment="1">
      <alignment horizontal="center" vertical="center"/>
    </xf>
    <xf numFmtId="3" fontId="0" fillId="5" borderId="19" xfId="0" applyNumberFormat="1" applyFill="1" applyBorder="1" applyAlignment="1">
      <alignment horizontal="center" vertical="center"/>
    </xf>
    <xf numFmtId="4" fontId="2" fillId="5" borderId="71" xfId="0" applyNumberFormat="1" applyFont="1" applyFill="1" applyBorder="1" applyAlignment="1">
      <alignment horizontal="center" vertical="center"/>
    </xf>
    <xf numFmtId="4" fontId="0" fillId="5" borderId="46" xfId="0" applyNumberFormat="1" applyFill="1" applyBorder="1" applyAlignment="1">
      <alignment vertical="center"/>
    </xf>
    <xf numFmtId="4" fontId="0" fillId="5" borderId="46" xfId="0" applyNumberFormat="1" applyFill="1" applyBorder="1" applyAlignment="1">
      <alignment horizontal="right" vertical="center"/>
    </xf>
    <xf numFmtId="3" fontId="0" fillId="5" borderId="85" xfId="0" applyNumberFormat="1" applyFill="1" applyBorder="1" applyAlignment="1">
      <alignment horizontal="center" vertical="center"/>
    </xf>
    <xf numFmtId="4" fontId="0" fillId="5" borderId="19" xfId="0" applyNumberFormat="1" applyFill="1" applyBorder="1" applyAlignment="1">
      <alignment vertical="center"/>
    </xf>
    <xf numFmtId="4" fontId="2" fillId="5" borderId="20" xfId="0" applyNumberFormat="1" applyFont="1" applyFill="1" applyBorder="1" applyAlignment="1">
      <alignment horizontal="center" vertical="center"/>
    </xf>
    <xf numFmtId="4" fontId="0" fillId="5" borderId="19" xfId="0" applyNumberFormat="1" applyFill="1" applyBorder="1" applyAlignment="1">
      <alignment horizontal="center" vertical="center"/>
    </xf>
    <xf numFmtId="0" fontId="0" fillId="5" borderId="99" xfId="0" applyFill="1" applyBorder="1" applyAlignment="1">
      <alignment vertical="center"/>
    </xf>
    <xf numFmtId="0" fontId="8" fillId="5" borderId="89" xfId="0" applyFont="1" applyFill="1" applyBorder="1" applyAlignment="1">
      <alignment horizontal="right" vertical="center"/>
    </xf>
    <xf numFmtId="4" fontId="8" fillId="5" borderId="90" xfId="0" applyNumberFormat="1" applyFont="1" applyFill="1" applyBorder="1" applyAlignment="1">
      <alignment vertical="center"/>
    </xf>
    <xf numFmtId="3" fontId="8" fillId="5" borderId="91" xfId="0" applyNumberFormat="1" applyFont="1" applyFill="1" applyBorder="1" applyAlignment="1">
      <alignment horizontal="center" vertical="center"/>
    </xf>
    <xf numFmtId="4" fontId="8" fillId="5" borderId="89" xfId="0" applyNumberFormat="1" applyFont="1" applyFill="1" applyBorder="1" applyAlignment="1">
      <alignment horizontal="center" vertical="center"/>
    </xf>
    <xf numFmtId="4" fontId="8" fillId="5" borderId="91" xfId="0" applyNumberFormat="1" applyFont="1" applyFill="1" applyBorder="1" applyAlignment="1">
      <alignment vertical="center"/>
    </xf>
    <xf numFmtId="4" fontId="8" fillId="5" borderId="92" xfId="0" applyNumberFormat="1" applyFont="1" applyFill="1" applyBorder="1" applyAlignment="1">
      <alignment horizontal="center" vertical="center"/>
    </xf>
    <xf numFmtId="0" fontId="0" fillId="16" borderId="100" xfId="0" applyFill="1" applyBorder="1" applyAlignment="1">
      <alignment vertical="center"/>
    </xf>
    <xf numFmtId="0" fontId="1" fillId="16" borderId="77" xfId="0" applyFont="1" applyFill="1" applyBorder="1" applyAlignment="1">
      <alignment horizontal="right" vertical="center"/>
    </xf>
    <xf numFmtId="4" fontId="1" fillId="16" borderId="93" xfId="0" applyNumberFormat="1" applyFont="1" applyFill="1" applyBorder="1" applyAlignment="1">
      <alignment vertical="center"/>
    </xf>
    <xf numFmtId="3" fontId="1" fillId="16" borderId="94" xfId="0" applyNumberFormat="1" applyFont="1" applyFill="1" applyBorder="1" applyAlignment="1">
      <alignment horizontal="center" vertical="center"/>
    </xf>
    <xf numFmtId="4" fontId="1" fillId="16" borderId="77" xfId="0" applyNumberFormat="1" applyFont="1" applyFill="1" applyBorder="1" applyAlignment="1">
      <alignment horizontal="center" vertical="center"/>
    </xf>
    <xf numFmtId="4" fontId="1" fillId="16" borderId="94" xfId="0" applyNumberFormat="1" applyFont="1" applyFill="1" applyBorder="1" applyAlignment="1">
      <alignment vertical="center"/>
    </xf>
    <xf numFmtId="4" fontId="1" fillId="16" borderId="23" xfId="0" applyNumberFormat="1" applyFont="1" applyFill="1" applyBorder="1" applyAlignment="1">
      <alignment horizontal="center" vertical="center"/>
    </xf>
    <xf numFmtId="3" fontId="0" fillId="5" borderId="1" xfId="0" applyNumberForma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4" fontId="28" fillId="0" borderId="30" xfId="0" applyNumberFormat="1" applyFont="1" applyBorder="1" applyAlignment="1">
      <alignment vertical="center"/>
    </xf>
    <xf numFmtId="0" fontId="14" fillId="2" borderId="3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vertical="center" wrapText="1"/>
    </xf>
    <xf numFmtId="0" fontId="0" fillId="2" borderId="2" xfId="0" applyFill="1" applyBorder="1" applyAlignment="1">
      <alignment vertical="center"/>
    </xf>
    <xf numFmtId="0" fontId="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4" fontId="8" fillId="6" borderId="11" xfId="0" applyNumberFormat="1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6" borderId="11" xfId="0" applyFont="1" applyFill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1" fillId="13" borderId="12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1" fillId="13" borderId="58" xfId="0" applyFont="1" applyFill="1" applyBorder="1" applyAlignment="1">
      <alignment horizontal="center" vertical="center"/>
    </xf>
    <xf numFmtId="0" fontId="1" fillId="13" borderId="60" xfId="0" applyFont="1" applyFill="1" applyBorder="1" applyAlignment="1" applyProtection="1">
      <alignment horizontal="center" vertical="center"/>
      <protection locked="0"/>
    </xf>
    <xf numFmtId="4" fontId="1" fillId="0" borderId="31" xfId="0" applyNumberFormat="1" applyFont="1" applyBorder="1" applyAlignment="1">
      <alignment horizontal="center" vertical="center"/>
    </xf>
    <xf numFmtId="4" fontId="1" fillId="0" borderId="25" xfId="0" applyNumberFormat="1" applyFont="1" applyBorder="1" applyAlignment="1">
      <alignment horizontal="center" vertical="center"/>
    </xf>
    <xf numFmtId="10" fontId="8" fillId="0" borderId="32" xfId="0" applyNumberFormat="1" applyFont="1" applyBorder="1" applyAlignment="1">
      <alignment horizontal="center" vertical="center"/>
    </xf>
    <xf numFmtId="10" fontId="8" fillId="0" borderId="23" xfId="0" applyNumberFormat="1" applyFont="1" applyBorder="1" applyAlignment="1">
      <alignment horizontal="center" vertical="center"/>
    </xf>
    <xf numFmtId="10" fontId="2" fillId="0" borderId="51" xfId="0" applyNumberFormat="1" applyFont="1" applyBorder="1" applyAlignment="1">
      <alignment horizontal="center" vertical="center"/>
    </xf>
    <xf numFmtId="10" fontId="2" fillId="0" borderId="23" xfId="0" applyNumberFormat="1" applyFont="1" applyBorder="1" applyAlignment="1">
      <alignment horizontal="center" vertical="center"/>
    </xf>
    <xf numFmtId="2" fontId="1" fillId="0" borderId="36" xfId="0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2" fontId="24" fillId="0" borderId="38" xfId="0" applyNumberFormat="1" applyFont="1" applyBorder="1" applyAlignment="1">
      <alignment horizontal="center" vertical="center" wrapText="1"/>
    </xf>
    <xf numFmtId="2" fontId="24" fillId="0" borderId="53" xfId="0" applyNumberFormat="1" applyFont="1" applyBorder="1" applyAlignment="1">
      <alignment horizontal="center" vertical="center" wrapText="1"/>
    </xf>
    <xf numFmtId="2" fontId="2" fillId="0" borderId="54" xfId="0" applyNumberFormat="1" applyFont="1" applyBorder="1" applyAlignment="1">
      <alignment horizontal="center" vertical="center"/>
    </xf>
    <xf numFmtId="2" fontId="2" fillId="0" borderId="55" xfId="0" applyNumberFormat="1" applyFont="1" applyBorder="1" applyAlignment="1">
      <alignment horizontal="center" vertical="center"/>
    </xf>
    <xf numFmtId="2" fontId="2" fillId="0" borderId="37" xfId="0" applyNumberFormat="1" applyFont="1" applyBorder="1" applyAlignment="1">
      <alignment horizontal="center" vertical="center"/>
    </xf>
    <xf numFmtId="2" fontId="2" fillId="0" borderId="20" xfId="0" applyNumberFormat="1" applyFont="1" applyBorder="1" applyAlignment="1">
      <alignment horizontal="center" vertical="center"/>
    </xf>
    <xf numFmtId="2" fontId="0" fillId="0" borderId="49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1" fontId="0" fillId="0" borderId="71" xfId="0" applyNumberFormat="1" applyBorder="1" applyAlignment="1">
      <alignment horizontal="center" vertical="center"/>
    </xf>
    <xf numFmtId="1" fontId="2" fillId="0" borderId="37" xfId="0" applyNumberFormat="1" applyFont="1" applyBorder="1" applyAlignment="1">
      <alignment horizontal="center" vertical="center"/>
    </xf>
    <xf numFmtId="1" fontId="2" fillId="0" borderId="71" xfId="0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72" xfId="0" applyNumberFormat="1" applyBorder="1" applyAlignment="1">
      <alignment horizontal="center" vertical="center"/>
    </xf>
    <xf numFmtId="2" fontId="0" fillId="0" borderId="50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2" fillId="0" borderId="20" xfId="0" applyNumberFormat="1" applyFon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0" fontId="0" fillId="5" borderId="33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66" xfId="0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left" vertical="center" wrapText="1"/>
    </xf>
    <xf numFmtId="0" fontId="14" fillId="5" borderId="21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2" fontId="2" fillId="0" borderId="63" xfId="0" applyNumberFormat="1" applyFont="1" applyBorder="1" applyAlignment="1">
      <alignment horizontal="center" vertical="center"/>
    </xf>
    <xf numFmtId="2" fontId="2" fillId="0" borderId="28" xfId="0" applyNumberFormat="1" applyFont="1" applyBorder="1" applyAlignment="1">
      <alignment horizontal="center" vertical="center"/>
    </xf>
    <xf numFmtId="2" fontId="2" fillId="0" borderId="65" xfId="0" applyNumberFormat="1" applyFont="1" applyBorder="1" applyAlignment="1">
      <alignment horizontal="center" vertical="center"/>
    </xf>
    <xf numFmtId="2" fontId="2" fillId="0" borderId="60" xfId="0" applyNumberFormat="1" applyFont="1" applyBorder="1" applyAlignment="1">
      <alignment horizontal="center" vertical="center"/>
    </xf>
    <xf numFmtId="1" fontId="2" fillId="0" borderId="28" xfId="0" applyNumberFormat="1" applyFon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0" fontId="26" fillId="7" borderId="11" xfId="0" applyFont="1" applyFill="1" applyBorder="1" applyAlignment="1">
      <alignment horizontal="center" vertical="center"/>
    </xf>
    <xf numFmtId="10" fontId="2" fillId="0" borderId="32" xfId="0" applyNumberFormat="1" applyFont="1" applyBorder="1" applyAlignment="1">
      <alignment horizontal="center" vertical="center"/>
    </xf>
    <xf numFmtId="2" fontId="1" fillId="0" borderId="27" xfId="0" applyNumberFormat="1" applyFont="1" applyBorder="1" applyAlignment="1">
      <alignment horizontal="center" vertical="center"/>
    </xf>
    <xf numFmtId="2" fontId="25" fillId="0" borderId="52" xfId="0" applyNumberFormat="1" applyFont="1" applyBorder="1" applyAlignment="1">
      <alignment horizontal="center" vertical="center" wrapText="1"/>
    </xf>
    <xf numFmtId="2" fontId="25" fillId="0" borderId="53" xfId="0" applyNumberFormat="1" applyFont="1" applyBorder="1" applyAlignment="1">
      <alignment horizontal="center" vertical="center" wrapText="1"/>
    </xf>
    <xf numFmtId="2" fontId="0" fillId="0" borderId="31" xfId="0" applyNumberFormat="1" applyBorder="1" applyAlignment="1">
      <alignment horizontal="center" vertical="center"/>
    </xf>
    <xf numFmtId="2" fontId="1" fillId="0" borderId="48" xfId="0" applyNumberFormat="1" applyFont="1" applyBorder="1" applyAlignment="1">
      <alignment horizontal="center" vertical="center"/>
    </xf>
    <xf numFmtId="2" fontId="1" fillId="0" borderId="45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1" fontId="8" fillId="0" borderId="20" xfId="0" applyNumberFormat="1" applyFont="1" applyBorder="1" applyAlignment="1">
      <alignment horizontal="center" vertical="center"/>
    </xf>
    <xf numFmtId="1" fontId="1" fillId="0" borderId="52" xfId="0" applyNumberFormat="1" applyFont="1" applyBorder="1" applyAlignment="1">
      <alignment horizontal="center" vertical="center"/>
    </xf>
    <xf numFmtId="1" fontId="1" fillId="0" borderId="53" xfId="0" applyNumberFormat="1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2" fontId="8" fillId="0" borderId="20" xfId="0" applyNumberFormat="1" applyFont="1" applyBorder="1" applyAlignment="1">
      <alignment horizontal="center" vertical="center"/>
    </xf>
    <xf numFmtId="2" fontId="8" fillId="0" borderId="63" xfId="0" applyNumberFormat="1" applyFont="1" applyBorder="1" applyAlignment="1">
      <alignment horizontal="center" vertical="center"/>
    </xf>
    <xf numFmtId="2" fontId="8" fillId="0" borderId="55" xfId="0" applyNumberFormat="1" applyFont="1" applyBorder="1" applyAlignment="1">
      <alignment horizontal="center" vertical="center"/>
    </xf>
    <xf numFmtId="1" fontId="1" fillId="0" borderId="28" xfId="0" applyNumberFormat="1" applyFont="1" applyBorder="1" applyAlignment="1">
      <alignment horizontal="center" vertical="center"/>
    </xf>
    <xf numFmtId="1" fontId="1" fillId="0" borderId="20" xfId="0" applyNumberFormat="1" applyFont="1" applyBorder="1" applyAlignment="1">
      <alignment horizontal="center" vertical="center"/>
    </xf>
    <xf numFmtId="1" fontId="0" fillId="0" borderId="28" xfId="0" applyNumberFormat="1" applyBorder="1" applyAlignment="1">
      <alignment horizontal="center" vertical="center"/>
    </xf>
    <xf numFmtId="2" fontId="0" fillId="0" borderId="48" xfId="0" applyNumberFormat="1" applyBorder="1" applyAlignment="1">
      <alignment horizontal="center" vertical="center"/>
    </xf>
    <xf numFmtId="0" fontId="22" fillId="12" borderId="0" xfId="0" applyFont="1" applyFill="1" applyAlignment="1">
      <alignment horizontal="center" vertical="center"/>
    </xf>
    <xf numFmtId="0" fontId="0" fillId="0" borderId="61" xfId="0" applyBorder="1" applyAlignment="1">
      <alignment horizontal="left" vertical="center"/>
    </xf>
    <xf numFmtId="0" fontId="0" fillId="15" borderId="50" xfId="0" applyFill="1" applyBorder="1" applyAlignment="1">
      <alignment horizontal="center" vertical="center"/>
    </xf>
    <xf numFmtId="0" fontId="0" fillId="15" borderId="73" xfId="0" applyFill="1" applyBorder="1" applyAlignment="1">
      <alignment horizontal="center" vertical="center"/>
    </xf>
    <xf numFmtId="0" fontId="0" fillId="15" borderId="51" xfId="0" applyFill="1" applyBorder="1" applyAlignment="1">
      <alignment horizontal="center" vertical="center"/>
    </xf>
    <xf numFmtId="0" fontId="0" fillId="15" borderId="77" xfId="0" applyFill="1" applyBorder="1" applyAlignment="1">
      <alignment horizontal="center" vertical="center"/>
    </xf>
    <xf numFmtId="0" fontId="20" fillId="15" borderId="74" xfId="0" applyFont="1" applyFill="1" applyBorder="1" applyAlignment="1">
      <alignment horizontal="center" vertical="center"/>
    </xf>
    <xf numFmtId="0" fontId="20" fillId="15" borderId="75" xfId="0" applyFont="1" applyFill="1" applyBorder="1" applyAlignment="1">
      <alignment horizontal="center" vertical="center"/>
    </xf>
    <xf numFmtId="0" fontId="20" fillId="15" borderId="76" xfId="0" applyFont="1" applyFill="1" applyBorder="1" applyAlignment="1">
      <alignment horizontal="center" vertical="center"/>
    </xf>
    <xf numFmtId="0" fontId="20" fillId="15" borderId="60" xfId="0" applyFont="1" applyFill="1" applyBorder="1" applyAlignment="1">
      <alignment horizontal="center" vertical="center"/>
    </xf>
  </cellXfs>
  <cellStyles count="1">
    <cellStyle name="Normál" xfId="0" builtinId="0"/>
  </cellStyles>
  <dxfs count="122"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fgColor rgb="FFCCFF66"/>
          <bgColor theme="6" tint="0.59996337778862885"/>
        </patternFill>
      </fill>
    </dxf>
    <dxf>
      <fill>
        <patternFill>
          <fgColor rgb="FF99FF66"/>
          <bgColor theme="6" tint="0.59996337778862885"/>
        </patternFill>
      </fill>
    </dxf>
    <dxf>
      <font>
        <color theme="0" tint="-0.24994659260841701"/>
      </font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00B050"/>
      </font>
      <fill>
        <patternFill>
          <bgColor rgb="FFFFFF00"/>
        </patternFill>
      </fill>
    </dxf>
    <dxf>
      <font>
        <b val="0"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6" tint="0.79998168889431442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99"/>
      <color rgb="FFCCFF66"/>
      <color rgb="FF99FF66"/>
      <color rgb="FFCCFF33"/>
      <color rgb="FFC6EFCE"/>
      <color rgb="FF00CC00"/>
      <color rgb="FF99FF33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6/relationships/vbaProject" Target="vbaProject.bin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Darab</a:t>
            </a:r>
          </a:p>
        </c:rich>
      </c:tx>
      <c:overlay val="0"/>
    </c:title>
    <c:autoTitleDeleted val="0"/>
    <c:view3D>
      <c:rotX val="30"/>
      <c:rotY val="4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2CF6-47F3-8E01-252A7860B74F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prstClr val="black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CF6-47F3-8E01-252A7860B74F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2CF6-47F3-8E01-252A7860B74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(Sorrend_szektoronként!$C$20,Sorrend_szektoronként!$C$32,Sorrend_szektoronként!$C$44)</c:f>
              <c:strCache>
                <c:ptCount val="3"/>
                <c:pt idx="0">
                  <c:v>"A" szektor:</c:v>
                </c:pt>
                <c:pt idx="1">
                  <c:v>"B" szektor:</c:v>
                </c:pt>
                <c:pt idx="2">
                  <c:v>"C" szektor:</c:v>
                </c:pt>
              </c:strCache>
            </c:strRef>
          </c:cat>
          <c:val>
            <c:numRef>
              <c:f>(Sorrend_szektoronként!$E$20,Sorrend_szektoronként!$E$32,Sorrend_szektoronként!$E$44)</c:f>
              <c:numCache>
                <c:formatCode>0</c:formatCode>
                <c:ptCount val="3"/>
                <c:pt idx="0">
                  <c:v>515</c:v>
                </c:pt>
                <c:pt idx="1">
                  <c:v>754</c:v>
                </c:pt>
                <c:pt idx="2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F6-47F3-8E01-252A7860B7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effectLst>
      <a:outerShdw blurRad="50800" dist="38100" dir="13500000" algn="br" rotWithShape="0">
        <a:prstClr val="black">
          <a:alpha val="40000"/>
        </a:prstClr>
      </a:outerShdw>
    </a:effectLst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Súly (Kg)</a:t>
            </a:r>
          </a:p>
        </c:rich>
      </c:tx>
      <c:overlay val="0"/>
    </c:title>
    <c:autoTitleDeleted val="0"/>
    <c:view3D>
      <c:rotX val="30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77B8-4E04-843A-0C91FCC7D6B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</c:spPr>
            <c:extLst>
              <c:ext xmlns:c16="http://schemas.microsoft.com/office/drawing/2014/chart" uri="{C3380CC4-5D6E-409C-BE32-E72D297353CC}">
                <c16:uniqueId val="{00000001-77B8-4E04-843A-0C91FCC7D6BB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>
                <a:solidFill>
                  <a:prstClr val="black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77B8-4E04-843A-0C91FCC7D6B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(Sorrend_szektoronként!$C$20,Sorrend_szektoronként!$C$32,Sorrend_szektoronként!$C$44)</c:f>
              <c:strCache>
                <c:ptCount val="3"/>
                <c:pt idx="0">
                  <c:v>"A" szektor:</c:v>
                </c:pt>
                <c:pt idx="1">
                  <c:v>"B" szektor:</c:v>
                </c:pt>
                <c:pt idx="2">
                  <c:v>"C" szektor:</c:v>
                </c:pt>
              </c:strCache>
            </c:strRef>
          </c:cat>
          <c:val>
            <c:numRef>
              <c:f>(Sorrend_szektoronként!$D$20,Sorrend_szektoronként!$D$32,Sorrend_szektoronként!$D$44)</c:f>
              <c:numCache>
                <c:formatCode>#,##0.00</c:formatCode>
                <c:ptCount val="3"/>
                <c:pt idx="0">
                  <c:v>4587.630000000001</c:v>
                </c:pt>
                <c:pt idx="1">
                  <c:v>6668.585</c:v>
                </c:pt>
                <c:pt idx="2">
                  <c:v>6414.6900000000005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8-4E04-843A-0C91FCC7D6B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effectLst>
      <a:outerShdw blurRad="50800" dist="38100" dir="13500000" algn="b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0"/>
    </a:sp3d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CsapatStat!$B$14</c:f>
              <c:strCache>
                <c:ptCount val="1"/>
                <c:pt idx="0">
                  <c:v>Súly
(kg)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CsapatStat!$A$15:$A$24</c:f>
              <c:strCache>
                <c:ptCount val="10"/>
                <c:pt idx="0">
                  <c:v>1. szakasz:  </c:v>
                </c:pt>
                <c:pt idx="1">
                  <c:v>2. szakasz:  </c:v>
                </c:pt>
                <c:pt idx="2">
                  <c:v>3. szakasz:  </c:v>
                </c:pt>
                <c:pt idx="3">
                  <c:v>4. szakasz:  </c:v>
                </c:pt>
                <c:pt idx="4">
                  <c:v>5. szakasz:  </c:v>
                </c:pt>
                <c:pt idx="5">
                  <c:v>6. szakasz:  </c:v>
                </c:pt>
                <c:pt idx="6">
                  <c:v>7. szakasz:  </c:v>
                </c:pt>
                <c:pt idx="7">
                  <c:v>8. szakasz:  </c:v>
                </c:pt>
                <c:pt idx="8">
                  <c:v>9. szakasz:  </c:v>
                </c:pt>
                <c:pt idx="9">
                  <c:v>10. szakasz:  </c:v>
                </c:pt>
              </c:strCache>
            </c:strRef>
          </c:cat>
          <c:val>
            <c:numRef>
              <c:f>CsapatStat!$B$15:$B$24</c:f>
              <c:numCache>
                <c:formatCode>#,##0.00</c:formatCode>
                <c:ptCount val="10"/>
                <c:pt idx="0">
                  <c:v>24.925000000000001</c:v>
                </c:pt>
                <c:pt idx="1">
                  <c:v>16.975000000000001</c:v>
                </c:pt>
                <c:pt idx="2">
                  <c:v>32.125</c:v>
                </c:pt>
                <c:pt idx="3">
                  <c:v>136.75</c:v>
                </c:pt>
                <c:pt idx="4">
                  <c:v>56.85</c:v>
                </c:pt>
                <c:pt idx="5">
                  <c:v>73.400000000000006</c:v>
                </c:pt>
                <c:pt idx="6">
                  <c:v>71.650000000000006</c:v>
                </c:pt>
                <c:pt idx="7">
                  <c:v>42.125</c:v>
                </c:pt>
                <c:pt idx="8">
                  <c:v>33.900000000000006</c:v>
                </c:pt>
                <c:pt idx="9">
                  <c:v>46.325000000000003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6-47AE-A30B-D1EB710E205F}"/>
            </c:ext>
          </c:extLst>
        </c:ser>
        <c:ser>
          <c:idx val="1"/>
          <c:order val="1"/>
          <c:tx>
            <c:strRef>
              <c:f>CsapatStat!$C$14</c:f>
              <c:strCache>
                <c:ptCount val="1"/>
                <c:pt idx="0">
                  <c:v>Menny.
(db)</c:v>
                </c:pt>
              </c:strCache>
            </c:strRef>
          </c:tx>
          <c:cat>
            <c:strRef>
              <c:f>CsapatStat!$A$15:$A$24</c:f>
              <c:strCache>
                <c:ptCount val="10"/>
                <c:pt idx="0">
                  <c:v>1. szakasz:  </c:v>
                </c:pt>
                <c:pt idx="1">
                  <c:v>2. szakasz:  </c:v>
                </c:pt>
                <c:pt idx="2">
                  <c:v>3. szakasz:  </c:v>
                </c:pt>
                <c:pt idx="3">
                  <c:v>4. szakasz:  </c:v>
                </c:pt>
                <c:pt idx="4">
                  <c:v>5. szakasz:  </c:v>
                </c:pt>
                <c:pt idx="5">
                  <c:v>6. szakasz:  </c:v>
                </c:pt>
                <c:pt idx="6">
                  <c:v>7. szakasz:  </c:v>
                </c:pt>
                <c:pt idx="7">
                  <c:v>8. szakasz:  </c:v>
                </c:pt>
                <c:pt idx="8">
                  <c:v>9. szakasz:  </c:v>
                </c:pt>
                <c:pt idx="9">
                  <c:v>10. szakasz:  </c:v>
                </c:pt>
              </c:strCache>
            </c:strRef>
          </c:cat>
          <c:val>
            <c:numRef>
              <c:f>CsapatStat!$C$15:$C$24</c:f>
              <c:numCache>
                <c:formatCode>0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22</c:v>
                </c:pt>
                <c:pt idx="4">
                  <c:v>8</c:v>
                </c:pt>
                <c:pt idx="5">
                  <c:v>14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6-47AE-A30B-D1EB710E205F}"/>
            </c:ext>
          </c:extLst>
        </c:ser>
        <c:ser>
          <c:idx val="2"/>
          <c:order val="2"/>
          <c:tx>
            <c:strRef>
              <c:f>CsapatStat!$D$14</c:f>
              <c:strCache>
                <c:ptCount val="1"/>
                <c:pt idx="0">
                  <c:v>Átlag
(kg)</c:v>
                </c:pt>
              </c:strCache>
            </c:strRef>
          </c:tx>
          <c:cat>
            <c:strRef>
              <c:f>CsapatStat!$A$15:$A$24</c:f>
              <c:strCache>
                <c:ptCount val="10"/>
                <c:pt idx="0">
                  <c:v>1. szakasz:  </c:v>
                </c:pt>
                <c:pt idx="1">
                  <c:v>2. szakasz:  </c:v>
                </c:pt>
                <c:pt idx="2">
                  <c:v>3. szakasz:  </c:v>
                </c:pt>
                <c:pt idx="3">
                  <c:v>4. szakasz:  </c:v>
                </c:pt>
                <c:pt idx="4">
                  <c:v>5. szakasz:  </c:v>
                </c:pt>
                <c:pt idx="5">
                  <c:v>6. szakasz:  </c:v>
                </c:pt>
                <c:pt idx="6">
                  <c:v>7. szakasz:  </c:v>
                </c:pt>
                <c:pt idx="7">
                  <c:v>8. szakasz:  </c:v>
                </c:pt>
                <c:pt idx="8">
                  <c:v>9. szakasz:  </c:v>
                </c:pt>
                <c:pt idx="9">
                  <c:v>10. szakasz:  </c:v>
                </c:pt>
              </c:strCache>
            </c:strRef>
          </c:cat>
          <c:val>
            <c:numRef>
              <c:f>CsapatStat!$D$15:$D$24</c:f>
              <c:numCache>
                <c:formatCode>0.00</c:formatCode>
                <c:ptCount val="10"/>
                <c:pt idx="0">
                  <c:v>12.4625</c:v>
                </c:pt>
                <c:pt idx="1">
                  <c:v>8.4875000000000007</c:v>
                </c:pt>
                <c:pt idx="2">
                  <c:v>5.354166666666667</c:v>
                </c:pt>
                <c:pt idx="3">
                  <c:v>6.2159090909090908</c:v>
                </c:pt>
                <c:pt idx="4">
                  <c:v>7.1062500000000002</c:v>
                </c:pt>
                <c:pt idx="5">
                  <c:v>5.2428571428571429</c:v>
                </c:pt>
                <c:pt idx="6">
                  <c:v>8.9562500000000007</c:v>
                </c:pt>
                <c:pt idx="7">
                  <c:v>8.4250000000000007</c:v>
                </c:pt>
                <c:pt idx="8">
                  <c:v>8.4750000000000014</c:v>
                </c:pt>
                <c:pt idx="9">
                  <c:v>7.7208333333333341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6-47AE-A30B-D1EB710E2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04928"/>
        <c:axId val="175056000"/>
      </c:lineChart>
      <c:catAx>
        <c:axId val="1738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5056000"/>
        <c:crosses val="autoZero"/>
        <c:auto val="1"/>
        <c:lblAlgn val="ctr"/>
        <c:lblOffset val="100"/>
        <c:noMultiLvlLbl val="0"/>
      </c:catAx>
      <c:valAx>
        <c:axId val="17505600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7380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 cmpd="dbl">
      <a:solidFill>
        <a:srgbClr val="0070C0"/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u-HU" sz="1800" b="1" i="0" baseline="0"/>
              <a:t>XX. PROFESSZIONÁLIS BOJLIS EURÓPA KUPA (EPBC)</a:t>
            </a:r>
            <a:endParaRPr lang="hu-HU"/>
          </a:p>
          <a:p>
            <a:pPr algn="ctr">
              <a:defRPr/>
            </a:pPr>
            <a:r>
              <a:rPr lang="hu-HU" sz="1600" b="1" i="0" baseline="0"/>
              <a:t>XXXV. MACONKA NEMZETKÖZI BOJLIS KUPA</a:t>
            </a:r>
            <a:endParaRPr lang="hu-HU" sz="1600"/>
          </a:p>
          <a:p>
            <a:pPr algn="ctr">
              <a:defRPr/>
            </a:pPr>
            <a:r>
              <a:rPr lang="hu-HU" sz="1200" b="0" i="0" baseline="0"/>
              <a:t>MACONKA, 2024.06.15. - 2024.06.20.</a:t>
            </a:r>
          </a:p>
        </c:rich>
      </c:tx>
      <c:layout>
        <c:manualLayout>
          <c:xMode val="edge"/>
          <c:yMode val="edge"/>
          <c:x val="0.32388010603254219"/>
          <c:y val="8.7336302269668247E-3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sideWall>
    <c:backWall>
      <c:thickness val="0"/>
      <c:spPr>
        <a:gradFill>
          <a:gsLst>
            <a:gs pos="0">
              <a:schemeClr val="accent3">
                <a:lumMod val="60000"/>
                <a:lumOff val="40000"/>
              </a:schemeClr>
            </a:gs>
            <a:gs pos="50000">
              <a:srgbClr val="9BBB59">
                <a:lumMod val="20000"/>
                <a:lumOff val="80000"/>
              </a:srgbClr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4.9274370666508957E-2"/>
          <c:y val="0.10759700682745192"/>
          <c:w val="0.94394021857220678"/>
          <c:h val="0.69899348100899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7.9163125548977128E-3"/>
                  <c:y val="-4.1972717733473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6-45D4-AA79-BF441F77AAE3}"/>
                </c:ext>
              </c:extLst>
            </c:dLbl>
            <c:dLbl>
              <c:idx val="1"/>
              <c:layout>
                <c:manualLayout>
                  <c:x val="9.0472143484545183E-3"/>
                  <c:y val="-4.1972717733473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6-45D4-AA79-BF441F77AAE3}"/>
                </c:ext>
              </c:extLst>
            </c:dLbl>
            <c:dLbl>
              <c:idx val="2"/>
              <c:layout>
                <c:manualLayout>
                  <c:x val="1.0178116142011339E-2"/>
                  <c:y val="-4.1972717733473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6-45D4-AA79-BF441F77AAE3}"/>
                </c:ext>
              </c:extLst>
            </c:dLbl>
            <c:dLbl>
              <c:idx val="3"/>
              <c:layout>
                <c:manualLayout>
                  <c:x val="7.9163125548977128E-3"/>
                  <c:y val="-4.1972717733473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6-45D4-AA79-BF441F77AAE3}"/>
                </c:ext>
              </c:extLst>
            </c:dLbl>
            <c:dLbl>
              <c:idx val="4"/>
              <c:layout>
                <c:manualLayout>
                  <c:x val="5.6545089677840785E-3"/>
                  <c:y val="-5.5963623644636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6-45D4-AA79-BF441F77AAE3}"/>
                </c:ext>
              </c:extLst>
            </c:dLbl>
            <c:dLbl>
              <c:idx val="5"/>
              <c:layout>
                <c:manualLayout>
                  <c:x val="6.7854107613409004E-3"/>
                  <c:y val="-5.5963623644636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6-45D4-AA79-BF441F77AAE3}"/>
                </c:ext>
              </c:extLst>
            </c:dLbl>
            <c:dLbl>
              <c:idx val="6"/>
              <c:layout>
                <c:manualLayout>
                  <c:x val="6.7854107613409004E-3"/>
                  <c:y val="-6.995452955578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6-45D4-AA79-BF441F77AAE3}"/>
                </c:ext>
              </c:extLst>
            </c:dLbl>
            <c:dLbl>
              <c:idx val="7"/>
              <c:layout>
                <c:manualLayout>
                  <c:x val="9.0472143484545183E-3"/>
                  <c:y val="-5.5963623644636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6-45D4-AA79-BF441F77AAE3}"/>
                </c:ext>
              </c:extLst>
            </c:dLbl>
            <c:dLbl>
              <c:idx val="8"/>
              <c:layout>
                <c:manualLayout>
                  <c:x val="1.0178116142011339E-2"/>
                  <c:y val="-5.5963623644636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16-45D4-AA79-BF441F77AAE3}"/>
                </c:ext>
              </c:extLst>
            </c:dLbl>
            <c:dLbl>
              <c:idx val="9"/>
              <c:layout>
                <c:manualLayout>
                  <c:x val="9.0472143484545183E-3"/>
                  <c:y val="-4.1972717733473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16-45D4-AA79-BF441F77AAE3}"/>
                </c:ext>
              </c:extLst>
            </c:dLbl>
            <c:dLbl>
              <c:idx val="10"/>
              <c:layout>
                <c:manualLayout>
                  <c:x val="1.0178116142011339E-2"/>
                  <c:y val="-5.5963623644636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6-45D4-AA79-BF441F77AAE3}"/>
                </c:ext>
              </c:extLst>
            </c:dLbl>
            <c:spPr>
              <a:solidFill>
                <a:srgbClr val="FFFF99">
                  <a:alpha val="50000"/>
                </a:srgbClr>
              </a:solidFill>
            </c:spPr>
            <c:txPr>
              <a:bodyPr rot="-5400000" vert="horz"/>
              <a:lstStyle/>
              <a:p>
                <a:pPr>
                  <a:defRPr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Összesen!$D$7:$D$39</c:f>
              <c:strCache>
                <c:ptCount val="33"/>
                <c:pt idx="0">
                  <c:v>Vaslui Carp Team</c:v>
                </c:pt>
                <c:pt idx="1">
                  <c:v>CT777 Varna Bulgaria</c:v>
                </c:pt>
                <c:pt idx="2">
                  <c:v>WLC Hungary </c:v>
                </c:pt>
                <c:pt idx="3">
                  <c:v>Kártékony Carp Team</c:v>
                </c:pt>
                <c:pt idx="4">
                  <c:v>Quick Baits</c:v>
                </c:pt>
                <c:pt idx="5">
                  <c:v>Bait Maker Team</c:v>
                </c:pt>
                <c:pt idx="6">
                  <c:v>Bait Bait Hungary</c:v>
                </c:pt>
                <c:pt idx="7">
                  <c:v>Elite Carp Team Brasov</c:v>
                </c:pt>
                <c:pt idx="8">
                  <c:v>Xtra Carp Team</c:v>
                </c:pt>
                <c:pt idx="9">
                  <c:v>SBS - Halcatraz - TiZo Team</c:v>
                </c:pt>
                <c:pt idx="10">
                  <c:v>Carp Fever Bulgaria</c:v>
                </c:pt>
                <c:pt idx="11">
                  <c:v>Carpfriends Ennstal-Austria</c:v>
                </c:pt>
                <c:pt idx="12">
                  <c:v>Barfin Line NSD Bulgaria</c:v>
                </c:pt>
                <c:pt idx="13">
                  <c:v>Black Carp Team</c:v>
                </c:pt>
                <c:pt idx="14">
                  <c:v>Acroft Illusive Bait Me</c:v>
                </c:pt>
                <c:pt idx="15">
                  <c:v>Ózdi Sporthorgász Egyesület</c:v>
                </c:pt>
                <c:pt idx="16">
                  <c:v>Bull Tackle</c:v>
                </c:pt>
                <c:pt idx="17">
                  <c:v>Tata Nitu Carp Team</c:v>
                </c:pt>
                <c:pt idx="18">
                  <c:v>Carp Team Blankbrothers</c:v>
                </c:pt>
                <c:pt idx="19">
                  <c:v>Altstadt Carp Team</c:v>
                </c:pt>
                <c:pt idx="20">
                  <c:v>USA &amp; Mivado Carp Team</c:v>
                </c:pt>
                <c:pt idx="21">
                  <c:v>Invader's Team Poland</c:v>
                </c:pt>
                <c:pt idx="22">
                  <c:v>Carp Team Brasov</c:v>
                </c:pt>
                <c:pt idx="23">
                  <c:v>Bojlis Főnök - Bait Bait Carp Team</c:v>
                </c:pt>
                <c:pt idx="24">
                  <c:v>Ferma De Crap Diosig</c:v>
                </c:pt>
                <c:pt idx="25">
                  <c:v>SBS - SziKo Team</c:v>
                </c:pt>
                <c:pt idx="26">
                  <c:v>Slovakia Carp Team</c:v>
                </c:pt>
                <c:pt idx="27">
                  <c:v>As La Carp Team</c:v>
                </c:pt>
                <c:pt idx="28">
                  <c:v>Secret Of The Carp</c:v>
                </c:pt>
                <c:pt idx="29">
                  <c:v>Síp Carp Team</c:v>
                </c:pt>
                <c:pt idx="30">
                  <c:v>Team 5 Austria</c:v>
                </c:pt>
                <c:pt idx="31">
                  <c:v>Lutra Carp Hunters</c:v>
                </c:pt>
                <c:pt idx="32">
                  <c:v>AHFSZ Fishing Team</c:v>
                </c:pt>
              </c:strCache>
            </c:strRef>
          </c:cat>
          <c:val>
            <c:numRef>
              <c:f>Összesen!$E$7:$E$39</c:f>
              <c:numCache>
                <c:formatCode>#,##0.00</c:formatCode>
                <c:ptCount val="33"/>
                <c:pt idx="0">
                  <c:v>1435.5750000000005</c:v>
                </c:pt>
                <c:pt idx="1">
                  <c:v>1178.2649999999999</c:v>
                </c:pt>
                <c:pt idx="2">
                  <c:v>1171.875</c:v>
                </c:pt>
                <c:pt idx="3">
                  <c:v>1163.675</c:v>
                </c:pt>
                <c:pt idx="4">
                  <c:v>1030.165</c:v>
                </c:pt>
                <c:pt idx="5">
                  <c:v>926.05</c:v>
                </c:pt>
                <c:pt idx="6">
                  <c:v>925.87499999999989</c:v>
                </c:pt>
                <c:pt idx="7">
                  <c:v>896.10000000000014</c:v>
                </c:pt>
                <c:pt idx="8">
                  <c:v>752.6</c:v>
                </c:pt>
                <c:pt idx="9">
                  <c:v>690.5</c:v>
                </c:pt>
                <c:pt idx="10">
                  <c:v>671.60000000000014</c:v>
                </c:pt>
                <c:pt idx="11">
                  <c:v>572.4</c:v>
                </c:pt>
                <c:pt idx="12">
                  <c:v>555.65</c:v>
                </c:pt>
                <c:pt idx="13">
                  <c:v>535.02499999999998</c:v>
                </c:pt>
                <c:pt idx="14">
                  <c:v>454.42500000000001</c:v>
                </c:pt>
                <c:pt idx="15">
                  <c:v>420.125</c:v>
                </c:pt>
                <c:pt idx="16">
                  <c:v>350.14000000000004</c:v>
                </c:pt>
                <c:pt idx="17">
                  <c:v>338.64500000000004</c:v>
                </c:pt>
                <c:pt idx="18">
                  <c:v>324.62499999999994</c:v>
                </c:pt>
                <c:pt idx="19">
                  <c:v>319.04999999999995</c:v>
                </c:pt>
                <c:pt idx="20">
                  <c:v>318.80500000000001</c:v>
                </c:pt>
                <c:pt idx="21">
                  <c:v>311.84000000000003</c:v>
                </c:pt>
                <c:pt idx="22">
                  <c:v>307.125</c:v>
                </c:pt>
                <c:pt idx="23">
                  <c:v>289.92500000000007</c:v>
                </c:pt>
                <c:pt idx="24">
                  <c:v>278.745</c:v>
                </c:pt>
                <c:pt idx="25">
                  <c:v>274.875</c:v>
                </c:pt>
                <c:pt idx="26">
                  <c:v>270.27500000000003</c:v>
                </c:pt>
                <c:pt idx="27">
                  <c:v>237.85</c:v>
                </c:pt>
                <c:pt idx="28">
                  <c:v>165.125</c:v>
                </c:pt>
                <c:pt idx="29">
                  <c:v>163.30000000000001</c:v>
                </c:pt>
                <c:pt idx="30">
                  <c:v>146.17500000000001</c:v>
                </c:pt>
                <c:pt idx="31">
                  <c:v>140.95000000000002</c:v>
                </c:pt>
                <c:pt idx="32">
                  <c:v>53.55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16-45D4-AA79-BF441F77A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5058304"/>
        <c:axId val="175256704"/>
        <c:axId val="0"/>
      </c:bar3DChart>
      <c:catAx>
        <c:axId val="1750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effectLst>
            <a:innerShdw blurRad="63500" dist="469900" dir="2700000">
              <a:prstClr val="black">
                <a:alpha val="50000"/>
              </a:prstClr>
            </a:innerShdw>
          </a:effectLst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75256704"/>
        <c:crosses val="autoZero"/>
        <c:auto val="1"/>
        <c:lblAlgn val="ctr"/>
        <c:lblOffset val="100"/>
        <c:noMultiLvlLbl val="0"/>
      </c:catAx>
      <c:valAx>
        <c:axId val="1752567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Összes fogás - SÚLY</a:t>
                </a:r>
                <a:r>
                  <a:rPr lang="hu-HU" baseline="0"/>
                  <a:t> (Kg)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4.7613993119848055E-2"/>
              <c:y val="6.0438400079318534E-2"/>
            </c:manualLayout>
          </c:layout>
          <c:overlay val="0"/>
        </c:title>
        <c:numFmt formatCode="#,##0.00" sourceLinked="1"/>
        <c:majorTickMark val="out"/>
        <c:minorTickMark val="none"/>
        <c:tickLblPos val="nextTo"/>
        <c:crossAx val="175058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4803149606304342" l="0.31496062992128687" r="0.31496062992128687" t="0.74803149606304342" header="0.31496062992128687" footer="0.31496062992128687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u-HU" sz="1800" b="1" i="0" baseline="0"/>
              <a:t>XX. PROFESSZIONÁLIS BOJLIS EURÓPA KUPA (EPBC)</a:t>
            </a:r>
          </a:p>
          <a:p>
            <a:pPr algn="ctr">
              <a:defRPr/>
            </a:pPr>
            <a:r>
              <a:rPr lang="hu-HU" sz="1400" b="1" i="0" baseline="0"/>
              <a:t>XXXV. MACONKA NEMZETKÖZI BOJLIS KUPA</a:t>
            </a:r>
          </a:p>
          <a:p>
            <a:pPr algn="ctr">
              <a:defRPr/>
            </a:pPr>
            <a:r>
              <a:rPr lang="hu-HU" sz="1200" b="0" i="0" baseline="0"/>
              <a:t>MACONKA, 2024.06.15. - 2024.06.20.</a:t>
            </a:r>
            <a:endParaRPr lang="hu-HU" sz="1200"/>
          </a:p>
        </c:rich>
      </c:tx>
      <c:layout>
        <c:manualLayout>
          <c:xMode val="edge"/>
          <c:yMode val="edge"/>
          <c:x val="0.32358473167649243"/>
          <c:y val="9.0395469502449581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tx2">
                <a:lumMod val="20000"/>
                <a:lumOff val="80000"/>
              </a:schemeClr>
            </a:gs>
            <a:gs pos="39999">
              <a:srgbClr val="4F81BD">
                <a:lumMod val="40000"/>
                <a:lumOff val="60000"/>
              </a:srgbClr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sideWall>
    <c:backWall>
      <c:thickness val="0"/>
      <c:spPr>
        <a:gradFill>
          <a:gsLst>
            <a:gs pos="0">
              <a:schemeClr val="tx2">
                <a:lumMod val="40000"/>
                <a:lumOff val="60000"/>
              </a:schemeClr>
            </a:gs>
            <a:gs pos="39999">
              <a:srgbClr val="FFFF99"/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4.3656140920529274E-2"/>
          <c:y val="0.11179295049327879"/>
          <c:w val="0.94884620209728165"/>
          <c:h val="0.68996453697945792"/>
        </c:manualLayout>
      </c:layout>
      <c:bar3DChart>
        <c:barDir val="col"/>
        <c:grouping val="clustered"/>
        <c:varyColors val="1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9.9968759762574227E-3"/>
                  <c:y val="-6.0263646334962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5-4BB7-81FF-FA4CEF60B6E6}"/>
                </c:ext>
              </c:extLst>
            </c:dLbl>
            <c:dLbl>
              <c:idx val="1"/>
              <c:layout>
                <c:manualLayout>
                  <c:x val="9.9968759762574227E-3"/>
                  <c:y val="-6.0263646334961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5-4BB7-81FF-FA4CEF60B6E6}"/>
                </c:ext>
              </c:extLst>
            </c:dLbl>
            <c:dLbl>
              <c:idx val="2"/>
              <c:layout>
                <c:manualLayout>
                  <c:x val="8.7472664792252568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5-4BB7-81FF-FA4CEF60B6E6}"/>
                </c:ext>
              </c:extLst>
            </c:dLbl>
            <c:dLbl>
              <c:idx val="3"/>
              <c:layout>
                <c:manualLayout>
                  <c:x val="8.7471680847766419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5-4BB7-81FF-FA4CEF60B6E6}"/>
                </c:ext>
              </c:extLst>
            </c:dLbl>
            <c:dLbl>
              <c:idx val="4"/>
              <c:layout>
                <c:manualLayout>
                  <c:x val="9.9968759762574227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5-4BB7-81FF-FA4CEF60B6E6}"/>
                </c:ext>
              </c:extLst>
            </c:dLbl>
            <c:dLbl>
              <c:idx val="5"/>
              <c:layout>
                <c:manualLayout>
                  <c:x val="9.9968759762574227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5-4BB7-81FF-FA4CEF60B6E6}"/>
                </c:ext>
              </c:extLst>
            </c:dLbl>
            <c:dLbl>
              <c:idx val="6"/>
              <c:layout>
                <c:manualLayout>
                  <c:x val="8.7472664792252568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5-4BB7-81FF-FA4CEF60B6E6}"/>
                </c:ext>
              </c:extLst>
            </c:dLbl>
            <c:dLbl>
              <c:idx val="7"/>
              <c:layout>
                <c:manualLayout>
                  <c:x val="8.7472664792252568E-3"/>
                  <c:y val="-6.0263646334961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5-4BB7-81FF-FA4CEF60B6E6}"/>
                </c:ext>
              </c:extLst>
            </c:dLbl>
            <c:dLbl>
              <c:idx val="8"/>
              <c:layout>
                <c:manualLayout>
                  <c:x val="8.7472664792252568E-3"/>
                  <c:y val="-6.0263646334961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F5-4BB7-81FF-FA4CEF60B6E6}"/>
                </c:ext>
              </c:extLst>
            </c:dLbl>
            <c:dLbl>
              <c:idx val="9"/>
              <c:layout>
                <c:manualLayout>
                  <c:x val="8.7472664792252568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F5-4BB7-81FF-FA4CEF60B6E6}"/>
                </c:ext>
              </c:extLst>
            </c:dLbl>
            <c:dLbl>
              <c:idx val="10"/>
              <c:layout>
                <c:manualLayout>
                  <c:x val="7.497656982193613E-3"/>
                  <c:y val="-4.519773475122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F5-4BB7-81FF-FA4CEF60B6E6}"/>
                </c:ext>
              </c:extLst>
            </c:dLbl>
            <c:numFmt formatCode="#,##0" sourceLinked="0"/>
            <c:spPr>
              <a:noFill/>
            </c:spPr>
            <c:txPr>
              <a:bodyPr anchor="ctr" anchorCtr="1"/>
              <a:lstStyle/>
              <a:p>
                <a:pPr>
                  <a:defRPr sz="11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Összesen!$D$7:$D$39</c:f>
              <c:strCache>
                <c:ptCount val="33"/>
                <c:pt idx="0">
                  <c:v>Vaslui Carp Team</c:v>
                </c:pt>
                <c:pt idx="1">
                  <c:v>CT777 Varna Bulgaria</c:v>
                </c:pt>
                <c:pt idx="2">
                  <c:v>WLC Hungary </c:v>
                </c:pt>
                <c:pt idx="3">
                  <c:v>Kártékony Carp Team</c:v>
                </c:pt>
                <c:pt idx="4">
                  <c:v>Quick Baits</c:v>
                </c:pt>
                <c:pt idx="5">
                  <c:v>Bait Maker Team</c:v>
                </c:pt>
                <c:pt idx="6">
                  <c:v>Bait Bait Hungary</c:v>
                </c:pt>
                <c:pt idx="7">
                  <c:v>Elite Carp Team Brasov</c:v>
                </c:pt>
                <c:pt idx="8">
                  <c:v>Xtra Carp Team</c:v>
                </c:pt>
                <c:pt idx="9">
                  <c:v>SBS - Halcatraz - TiZo Team</c:v>
                </c:pt>
                <c:pt idx="10">
                  <c:v>Carp Fever Bulgaria</c:v>
                </c:pt>
                <c:pt idx="11">
                  <c:v>Carpfriends Ennstal-Austria</c:v>
                </c:pt>
                <c:pt idx="12">
                  <c:v>Barfin Line NSD Bulgaria</c:v>
                </c:pt>
                <c:pt idx="13">
                  <c:v>Black Carp Team</c:v>
                </c:pt>
                <c:pt idx="14">
                  <c:v>Acroft Illusive Bait Me</c:v>
                </c:pt>
                <c:pt idx="15">
                  <c:v>Ózdi Sporthorgász Egyesület</c:v>
                </c:pt>
                <c:pt idx="16">
                  <c:v>Bull Tackle</c:v>
                </c:pt>
                <c:pt idx="17">
                  <c:v>Tata Nitu Carp Team</c:v>
                </c:pt>
                <c:pt idx="18">
                  <c:v>Carp Team Blankbrothers</c:v>
                </c:pt>
                <c:pt idx="19">
                  <c:v>Altstadt Carp Team</c:v>
                </c:pt>
                <c:pt idx="20">
                  <c:v>USA &amp; Mivado Carp Team</c:v>
                </c:pt>
                <c:pt idx="21">
                  <c:v>Invader's Team Poland</c:v>
                </c:pt>
                <c:pt idx="22">
                  <c:v>Carp Team Brasov</c:v>
                </c:pt>
                <c:pt idx="23">
                  <c:v>Bojlis Főnök - Bait Bait Carp Team</c:v>
                </c:pt>
                <c:pt idx="24">
                  <c:v>Ferma De Crap Diosig</c:v>
                </c:pt>
                <c:pt idx="25">
                  <c:v>SBS - SziKo Team</c:v>
                </c:pt>
                <c:pt idx="26">
                  <c:v>Slovakia Carp Team</c:v>
                </c:pt>
                <c:pt idx="27">
                  <c:v>As La Carp Team</c:v>
                </c:pt>
                <c:pt idx="28">
                  <c:v>Secret Of The Carp</c:v>
                </c:pt>
                <c:pt idx="29">
                  <c:v>Síp Carp Team</c:v>
                </c:pt>
                <c:pt idx="30">
                  <c:v>Team 5 Austria</c:v>
                </c:pt>
                <c:pt idx="31">
                  <c:v>Lutra Carp Hunters</c:v>
                </c:pt>
                <c:pt idx="32">
                  <c:v>AHFSZ Fishing Team</c:v>
                </c:pt>
              </c:strCache>
            </c:strRef>
          </c:cat>
          <c:val>
            <c:numRef>
              <c:f>Összesen!$F$7:$F$39</c:f>
              <c:numCache>
                <c:formatCode>#,##0</c:formatCode>
                <c:ptCount val="33"/>
                <c:pt idx="0">
                  <c:v>207</c:v>
                </c:pt>
                <c:pt idx="1">
                  <c:v>134</c:v>
                </c:pt>
                <c:pt idx="2">
                  <c:v>130</c:v>
                </c:pt>
                <c:pt idx="3">
                  <c:v>139</c:v>
                </c:pt>
                <c:pt idx="4">
                  <c:v>110</c:v>
                </c:pt>
                <c:pt idx="5">
                  <c:v>112</c:v>
                </c:pt>
                <c:pt idx="6">
                  <c:v>121</c:v>
                </c:pt>
                <c:pt idx="7">
                  <c:v>89</c:v>
                </c:pt>
                <c:pt idx="8">
                  <c:v>66</c:v>
                </c:pt>
                <c:pt idx="9">
                  <c:v>57</c:v>
                </c:pt>
                <c:pt idx="10">
                  <c:v>108</c:v>
                </c:pt>
                <c:pt idx="11">
                  <c:v>72</c:v>
                </c:pt>
                <c:pt idx="12">
                  <c:v>57</c:v>
                </c:pt>
                <c:pt idx="13">
                  <c:v>77</c:v>
                </c:pt>
                <c:pt idx="14">
                  <c:v>54</c:v>
                </c:pt>
                <c:pt idx="15">
                  <c:v>48</c:v>
                </c:pt>
                <c:pt idx="16">
                  <c:v>29</c:v>
                </c:pt>
                <c:pt idx="17">
                  <c:v>57</c:v>
                </c:pt>
                <c:pt idx="18">
                  <c:v>41</c:v>
                </c:pt>
                <c:pt idx="19">
                  <c:v>35</c:v>
                </c:pt>
                <c:pt idx="20">
                  <c:v>41</c:v>
                </c:pt>
                <c:pt idx="21">
                  <c:v>42</c:v>
                </c:pt>
                <c:pt idx="22">
                  <c:v>50</c:v>
                </c:pt>
                <c:pt idx="23">
                  <c:v>50</c:v>
                </c:pt>
                <c:pt idx="24">
                  <c:v>26</c:v>
                </c:pt>
                <c:pt idx="25">
                  <c:v>40</c:v>
                </c:pt>
                <c:pt idx="26">
                  <c:v>31</c:v>
                </c:pt>
                <c:pt idx="27">
                  <c:v>35</c:v>
                </c:pt>
                <c:pt idx="28">
                  <c:v>25</c:v>
                </c:pt>
                <c:pt idx="29">
                  <c:v>23</c:v>
                </c:pt>
                <c:pt idx="30">
                  <c:v>16</c:v>
                </c:pt>
                <c:pt idx="31">
                  <c:v>15</c:v>
                </c:pt>
                <c:pt idx="3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F5-4BB7-81FF-FA4CEF60B6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4115072"/>
        <c:axId val="175015040"/>
        <c:axId val="0"/>
      </c:bar3DChart>
      <c:catAx>
        <c:axId val="17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aseline="0"/>
            </a:pPr>
            <a:endParaRPr lang="hu-HU"/>
          </a:p>
        </c:txPr>
        <c:crossAx val="175015040"/>
        <c:crosses val="autoZero"/>
        <c:auto val="1"/>
        <c:lblAlgn val="ctr"/>
        <c:lblOffset val="100"/>
        <c:noMultiLvlLbl val="0"/>
      </c:catAx>
      <c:valAx>
        <c:axId val="17501504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Összes fogás - DARAB</a:t>
                </a:r>
              </a:p>
            </c:rich>
          </c:tx>
          <c:layout>
            <c:manualLayout>
              <c:xMode val="edge"/>
              <c:yMode val="edge"/>
              <c:x val="4.2785448444998812E-2"/>
              <c:y val="6.748632672514093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4115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4803149606304375" l="0.31496062992128704" r="0.31496062992128704" t="0.74803149606304375" header="0.31496062992128704" footer="0.31496062992128704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107142</xdr:colOff>
      <xdr:row>0</xdr:row>
      <xdr:rowOff>76199</xdr:rowOff>
    </xdr:from>
    <xdr:to>
      <xdr:col>2</xdr:col>
      <xdr:colOff>710173</xdr:colOff>
      <xdr:row>3</xdr:row>
      <xdr:rowOff>115200</xdr:rowOff>
    </xdr:to>
    <xdr:grpSp>
      <xdr:nvGrpSpPr>
        <xdr:cNvPr id="9" name="Csoportba foglalás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107142" y="76199"/>
          <a:ext cx="2669956" cy="581926"/>
          <a:chOff x="697692" y="76199"/>
          <a:chExt cx="2669956" cy="581926"/>
        </a:xfrm>
      </xdr:grpSpPr>
      <xdr:pic>
        <xdr:nvPicPr>
          <xdr:cNvPr id="7" name="Kép 6" descr="maconkai-viztarozo-600px.png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3" name="Kép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2" name="Ké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4" name="Kép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2</xdr:col>
      <xdr:colOff>707806</xdr:colOff>
      <xdr:row>3</xdr:row>
      <xdr:rowOff>115201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pSpPr/>
      </xdr:nvGrpSpPr>
      <xdr:grpSpPr>
        <a:xfrm>
          <a:off x="104775" y="76200"/>
          <a:ext cx="2669956" cy="581926"/>
          <a:chOff x="697692" y="76199"/>
          <a:chExt cx="2669956" cy="581926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</xdr:colOff>
          <xdr:row>5</xdr:row>
          <xdr:rowOff>19050</xdr:rowOff>
        </xdr:from>
        <xdr:to>
          <xdr:col>4</xdr:col>
          <xdr:colOff>704850</xdr:colOff>
          <xdr:row>5</xdr:row>
          <xdr:rowOff>238125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C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hu-HU" sz="1000" b="0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Súly (Kg)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5</xdr:row>
          <xdr:rowOff>19050</xdr:rowOff>
        </xdr:from>
        <xdr:to>
          <xdr:col>6</xdr:col>
          <xdr:colOff>0</xdr:colOff>
          <xdr:row>5</xdr:row>
          <xdr:rowOff>238125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C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hu-HU" sz="1000" b="0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Darab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5</xdr:row>
          <xdr:rowOff>19050</xdr:rowOff>
        </xdr:from>
        <xdr:to>
          <xdr:col>1</xdr:col>
          <xdr:colOff>533400</xdr:colOff>
          <xdr:row>5</xdr:row>
          <xdr:rowOff>238125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C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hu-HU" sz="10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Rajthely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19050</xdr:colOff>
          <xdr:row>5</xdr:row>
          <xdr:rowOff>19050</xdr:rowOff>
        </xdr:from>
        <xdr:to>
          <xdr:col>6</xdr:col>
          <xdr:colOff>533400</xdr:colOff>
          <xdr:row>5</xdr:row>
          <xdr:rowOff>238125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C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hu-HU" sz="1000" b="0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Átlag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685800</xdr:colOff>
      <xdr:row>3</xdr:row>
      <xdr:rowOff>104775</xdr:rowOff>
    </xdr:from>
    <xdr:to>
      <xdr:col>4</xdr:col>
      <xdr:colOff>69631</xdr:colOff>
      <xdr:row>3</xdr:row>
      <xdr:rowOff>686701</xdr:rowOff>
    </xdr:to>
    <xdr:grpSp>
      <xdr:nvGrpSpPr>
        <xdr:cNvPr id="11" name="Csoportba foglalás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771650" y="676275"/>
          <a:ext cx="2669956" cy="581926"/>
          <a:chOff x="697692" y="76199"/>
          <a:chExt cx="2669956" cy="581926"/>
        </a:xfrm>
      </xdr:grpSpPr>
      <xdr:pic>
        <xdr:nvPicPr>
          <xdr:cNvPr id="13" name="Kép 12" descr="maconkai-viztarozo-600px.png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7" name="Kép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8" name="Kép 17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1133476</xdr:colOff>
      <xdr:row>45</xdr:row>
      <xdr:rowOff>28575</xdr:rowOff>
    </xdr:from>
    <xdr:to>
      <xdr:col>5</xdr:col>
      <xdr:colOff>295276</xdr:colOff>
      <xdr:row>51</xdr:row>
      <xdr:rowOff>133350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45</xdr:row>
      <xdr:rowOff>28575</xdr:rowOff>
    </xdr:from>
    <xdr:to>
      <xdr:col>2</xdr:col>
      <xdr:colOff>847726</xdr:colOff>
      <xdr:row>51</xdr:row>
      <xdr:rowOff>133350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</xdr:colOff>
          <xdr:row>6</xdr:row>
          <xdr:rowOff>19050</xdr:rowOff>
        </xdr:from>
        <xdr:to>
          <xdr:col>4</xdr:col>
          <xdr:colOff>457200</xdr:colOff>
          <xdr:row>7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Db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6</xdr:row>
          <xdr:rowOff>19050</xdr:rowOff>
        </xdr:from>
        <xdr:to>
          <xdr:col>3</xdr:col>
          <xdr:colOff>590550</xdr:colOff>
          <xdr:row>7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D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Kg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6</xdr:row>
          <xdr:rowOff>9525</xdr:rowOff>
        </xdr:from>
        <xdr:to>
          <xdr:col>0</xdr:col>
          <xdr:colOff>542925</xdr:colOff>
          <xdr:row>7</xdr:row>
          <xdr:rowOff>0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D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hu-HU" sz="9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Rajthely</a:t>
              </a:r>
            </a:p>
          </xdr:txBody>
        </xdr:sp>
        <xdr:clientData fPrintsWithSheet="0"/>
      </xdr:twoCellAnchor>
    </mc:Choice>
    <mc:Fallback/>
  </mc:AlternateContent>
  <xdr:twoCellAnchor>
    <xdr:from>
      <xdr:col>1</xdr:col>
      <xdr:colOff>1162050</xdr:colOff>
      <xdr:row>4</xdr:row>
      <xdr:rowOff>66675</xdr:rowOff>
    </xdr:from>
    <xdr:to>
      <xdr:col>2</xdr:col>
      <xdr:colOff>2317531</xdr:colOff>
      <xdr:row>4</xdr:row>
      <xdr:rowOff>648601</xdr:rowOff>
    </xdr:to>
    <xdr:grpSp>
      <xdr:nvGrpSpPr>
        <xdr:cNvPr id="14" name="Csoportba foglalás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pSpPr/>
      </xdr:nvGrpSpPr>
      <xdr:grpSpPr>
        <a:xfrm>
          <a:off x="1714500" y="695325"/>
          <a:ext cx="2669956" cy="581926"/>
          <a:chOff x="697692" y="76199"/>
          <a:chExt cx="2669956" cy="581926"/>
        </a:xfrm>
      </xdr:grpSpPr>
      <xdr:pic>
        <xdr:nvPicPr>
          <xdr:cNvPr id="15" name="Kép 14" descr="maconkai-viztarozo-600px.png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6" name="Kép 15">
            <a:extLst>
              <a:ext uri="{FF2B5EF4-FFF2-40B4-BE49-F238E27FC236}">
                <a16:creationId xmlns:a16="http://schemas.microsoft.com/office/drawing/2014/main" id="{00000000-0008-0000-0D00-000010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7" name="Kép 16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8" name="Kép 17">
            <a:extLst>
              <a:ext uri="{FF2B5EF4-FFF2-40B4-BE49-F238E27FC236}">
                <a16:creationId xmlns:a16="http://schemas.microsoft.com/office/drawing/2014/main" id="{00000000-0008-0000-0D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5</xdr:row>
          <xdr:rowOff>9525</xdr:rowOff>
        </xdr:from>
        <xdr:to>
          <xdr:col>0</xdr:col>
          <xdr:colOff>542925</xdr:colOff>
          <xdr:row>6</xdr:row>
          <xdr:rowOff>180975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E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hu-HU" sz="10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Rajthely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5</xdr:row>
          <xdr:rowOff>19050</xdr:rowOff>
        </xdr:from>
        <xdr:to>
          <xdr:col>5</xdr:col>
          <xdr:colOff>438150</xdr:colOff>
          <xdr:row>5</xdr:row>
          <xdr:rowOff>209550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E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Tükörponty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5</xdr:row>
          <xdr:rowOff>19050</xdr:rowOff>
        </xdr:from>
        <xdr:to>
          <xdr:col>8</xdr:col>
          <xdr:colOff>438150</xdr:colOff>
          <xdr:row>5</xdr:row>
          <xdr:rowOff>209550</xdr:rowOff>
        </xdr:to>
        <xdr:sp macro="" textlink="">
          <xdr:nvSpPr>
            <xdr:cNvPr id="25603" name="Button 3" hidden="1">
              <a:extLst>
                <a:ext uri="{63B3BB69-23CF-44E3-9099-C40C66FF867C}">
                  <a14:compatExt spid="_x0000_s25603"/>
                </a:ext>
                <a:ext uri="{FF2B5EF4-FFF2-40B4-BE49-F238E27FC236}">
                  <a16:creationId xmlns:a16="http://schemas.microsoft.com/office/drawing/2014/main" id="{00000000-0008-0000-0E00-00000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Tőponty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</xdr:row>
          <xdr:rowOff>19050</xdr:rowOff>
        </xdr:from>
        <xdr:to>
          <xdr:col>11</xdr:col>
          <xdr:colOff>438150</xdr:colOff>
          <xdr:row>5</xdr:row>
          <xdr:rowOff>209550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E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Nyurgaponty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38100</xdr:colOff>
          <xdr:row>5</xdr:row>
          <xdr:rowOff>19050</xdr:rowOff>
        </xdr:from>
        <xdr:to>
          <xdr:col>14</xdr:col>
          <xdr:colOff>438150</xdr:colOff>
          <xdr:row>5</xdr:row>
          <xdr:rowOff>209550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  <a:ext uri="{FF2B5EF4-FFF2-40B4-BE49-F238E27FC236}">
                  <a16:creationId xmlns:a16="http://schemas.microsoft.com/office/drawing/2014/main" id="{00000000-0008-0000-0E00-00000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Koi ponty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5</xdr:row>
          <xdr:rowOff>19050</xdr:rowOff>
        </xdr:from>
        <xdr:to>
          <xdr:col>17</xdr:col>
          <xdr:colOff>438150</xdr:colOff>
          <xdr:row>5</xdr:row>
          <xdr:rowOff>209550</xdr:rowOff>
        </xdr:to>
        <xdr:sp macro="" textlink="">
          <xdr:nvSpPr>
            <xdr:cNvPr id="25606" name="Button 6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0E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Amur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38100</xdr:colOff>
          <xdr:row>5</xdr:row>
          <xdr:rowOff>19050</xdr:rowOff>
        </xdr:from>
        <xdr:to>
          <xdr:col>20</xdr:col>
          <xdr:colOff>438150</xdr:colOff>
          <xdr:row>5</xdr:row>
          <xdr:rowOff>209550</xdr:rowOff>
        </xdr:to>
        <xdr:sp macro="" textlink="">
          <xdr:nvSpPr>
            <xdr:cNvPr id="25607" name="Button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E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0" rIns="27432" bIns="27432" anchor="b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Fekete amur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104775</xdr:colOff>
      <xdr:row>0</xdr:row>
      <xdr:rowOff>104775</xdr:rowOff>
    </xdr:from>
    <xdr:to>
      <xdr:col>2</xdr:col>
      <xdr:colOff>793531</xdr:colOff>
      <xdr:row>4</xdr:row>
      <xdr:rowOff>67576</xdr:rowOff>
    </xdr:to>
    <xdr:grpSp>
      <xdr:nvGrpSpPr>
        <xdr:cNvPr id="14" name="Csoportba foglalás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pSpPr/>
      </xdr:nvGrpSpPr>
      <xdr:grpSpPr>
        <a:xfrm>
          <a:off x="104775" y="104775"/>
          <a:ext cx="2669956" cy="581926"/>
          <a:chOff x="697692" y="76199"/>
          <a:chExt cx="2669956" cy="581926"/>
        </a:xfrm>
      </xdr:grpSpPr>
      <xdr:pic>
        <xdr:nvPicPr>
          <xdr:cNvPr id="15" name="Kép 14" descr="maconkai-viztarozo-600px.png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9" name="Kép 18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20" name="Kép 19">
            <a:extLst>
              <a:ext uri="{FF2B5EF4-FFF2-40B4-BE49-F238E27FC236}">
                <a16:creationId xmlns:a16="http://schemas.microsoft.com/office/drawing/2014/main" id="{00000000-0008-0000-0E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21" name="Kép 20">
            <a:extLst>
              <a:ext uri="{FF2B5EF4-FFF2-40B4-BE49-F238E27FC236}">
                <a16:creationId xmlns:a16="http://schemas.microsoft.com/office/drawing/2014/main" id="{00000000-0008-0000-0E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409575</xdr:colOff>
      <xdr:row>5</xdr:row>
      <xdr:rowOff>142876</xdr:rowOff>
    </xdr:from>
    <xdr:to>
      <xdr:col>18</xdr:col>
      <xdr:colOff>210134</xdr:colOff>
      <xdr:row>5</xdr:row>
      <xdr:rowOff>146889</xdr:rowOff>
    </xdr:to>
    <xdr:pic>
      <xdr:nvPicPr>
        <xdr:cNvPr id="25" name="Kép 24" descr="hold5.png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05700" y="1257301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5</xdr:row>
      <xdr:rowOff>142875</xdr:rowOff>
    </xdr:from>
    <xdr:to>
      <xdr:col>14</xdr:col>
      <xdr:colOff>218897</xdr:colOff>
      <xdr:row>5</xdr:row>
      <xdr:rowOff>146888</xdr:rowOff>
    </xdr:to>
    <xdr:pic>
      <xdr:nvPicPr>
        <xdr:cNvPr id="26" name="Kép 25" descr="hold5.png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24575" y="125730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5</xdr:row>
      <xdr:rowOff>142875</xdr:rowOff>
    </xdr:from>
    <xdr:to>
      <xdr:col>10</xdr:col>
      <xdr:colOff>218897</xdr:colOff>
      <xdr:row>5</xdr:row>
      <xdr:rowOff>146888</xdr:rowOff>
    </xdr:to>
    <xdr:pic>
      <xdr:nvPicPr>
        <xdr:cNvPr id="27" name="Kép 26" descr="hold5.png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33925" y="125730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5</xdr:row>
      <xdr:rowOff>142875</xdr:rowOff>
    </xdr:from>
    <xdr:to>
      <xdr:col>7</xdr:col>
      <xdr:colOff>37922</xdr:colOff>
      <xdr:row>5</xdr:row>
      <xdr:rowOff>146888</xdr:rowOff>
    </xdr:to>
    <xdr:pic>
      <xdr:nvPicPr>
        <xdr:cNvPr id="28" name="Kép 27" descr="hold5.png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43275" y="125730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5</xdr:row>
      <xdr:rowOff>142875</xdr:rowOff>
    </xdr:from>
    <xdr:to>
      <xdr:col>3</xdr:col>
      <xdr:colOff>37922</xdr:colOff>
      <xdr:row>5</xdr:row>
      <xdr:rowOff>146888</xdr:rowOff>
    </xdr:to>
    <xdr:pic>
      <xdr:nvPicPr>
        <xdr:cNvPr id="29" name="Kép 28" descr="hold5.png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2625" y="125730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11</xdr:col>
      <xdr:colOff>409575</xdr:colOff>
      <xdr:row>5</xdr:row>
      <xdr:rowOff>142875</xdr:rowOff>
    </xdr:from>
    <xdr:to>
      <xdr:col>12</xdr:col>
      <xdr:colOff>223646</xdr:colOff>
      <xdr:row>5</xdr:row>
      <xdr:rowOff>145924</xdr:rowOff>
    </xdr:to>
    <xdr:pic>
      <xdr:nvPicPr>
        <xdr:cNvPr id="30" name="Kép 29" descr="nap3.png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9725" y="125730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15</xdr:col>
      <xdr:colOff>409575</xdr:colOff>
      <xdr:row>5</xdr:row>
      <xdr:rowOff>142875</xdr:rowOff>
    </xdr:from>
    <xdr:to>
      <xdr:col>16</xdr:col>
      <xdr:colOff>223646</xdr:colOff>
      <xdr:row>5</xdr:row>
      <xdr:rowOff>145924</xdr:rowOff>
    </xdr:to>
    <xdr:pic>
      <xdr:nvPicPr>
        <xdr:cNvPr id="31" name="Kép 30" descr="nap3.png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10375" y="125730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19</xdr:col>
      <xdr:colOff>400050</xdr:colOff>
      <xdr:row>5</xdr:row>
      <xdr:rowOff>142875</xdr:rowOff>
    </xdr:from>
    <xdr:to>
      <xdr:col>20</xdr:col>
      <xdr:colOff>211835</xdr:colOff>
      <xdr:row>5</xdr:row>
      <xdr:rowOff>145924</xdr:rowOff>
    </xdr:to>
    <xdr:pic>
      <xdr:nvPicPr>
        <xdr:cNvPr id="32" name="Kép 31" descr="nap3.png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125730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5</xdr:row>
      <xdr:rowOff>142875</xdr:rowOff>
    </xdr:from>
    <xdr:to>
      <xdr:col>8</xdr:col>
      <xdr:colOff>185546</xdr:colOff>
      <xdr:row>5</xdr:row>
      <xdr:rowOff>145924</xdr:rowOff>
    </xdr:to>
    <xdr:pic>
      <xdr:nvPicPr>
        <xdr:cNvPr id="33" name="Kép 32" descr="nap3.png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29075" y="125730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5</xdr:row>
      <xdr:rowOff>142875</xdr:rowOff>
    </xdr:from>
    <xdr:to>
      <xdr:col>5</xdr:col>
      <xdr:colOff>42671</xdr:colOff>
      <xdr:row>5</xdr:row>
      <xdr:rowOff>145924</xdr:rowOff>
    </xdr:to>
    <xdr:pic>
      <xdr:nvPicPr>
        <xdr:cNvPr id="34" name="Kép 33" descr="nap3.png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8425" y="125730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5</xdr:row>
      <xdr:rowOff>133350</xdr:rowOff>
    </xdr:from>
    <xdr:to>
      <xdr:col>3</xdr:col>
      <xdr:colOff>5537</xdr:colOff>
      <xdr:row>5</xdr:row>
      <xdr:rowOff>405587</xdr:rowOff>
    </xdr:to>
    <xdr:pic>
      <xdr:nvPicPr>
        <xdr:cNvPr id="18" name="Kép 17" descr="hold5.png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1247775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5</xdr:row>
      <xdr:rowOff>123825</xdr:rowOff>
    </xdr:from>
    <xdr:to>
      <xdr:col>6</xdr:col>
      <xdr:colOff>243662</xdr:colOff>
      <xdr:row>5</xdr:row>
      <xdr:rowOff>396062</xdr:rowOff>
    </xdr:to>
    <xdr:pic>
      <xdr:nvPicPr>
        <xdr:cNvPr id="19" name="Kép 18" descr="hold5.png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3325" y="123825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5</xdr:row>
      <xdr:rowOff>123825</xdr:rowOff>
    </xdr:from>
    <xdr:to>
      <xdr:col>10</xdr:col>
      <xdr:colOff>176987</xdr:colOff>
      <xdr:row>5</xdr:row>
      <xdr:rowOff>396062</xdr:rowOff>
    </xdr:to>
    <xdr:pic>
      <xdr:nvPicPr>
        <xdr:cNvPr id="20" name="Kép 19" descr="hold5.png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33975" y="123825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5</xdr:row>
      <xdr:rowOff>123825</xdr:rowOff>
    </xdr:from>
    <xdr:to>
      <xdr:col>14</xdr:col>
      <xdr:colOff>176987</xdr:colOff>
      <xdr:row>5</xdr:row>
      <xdr:rowOff>396062</xdr:rowOff>
    </xdr:to>
    <xdr:pic>
      <xdr:nvPicPr>
        <xdr:cNvPr id="21" name="Kép 20" descr="hold5.png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24625" y="123825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17</xdr:col>
      <xdr:colOff>419100</xdr:colOff>
      <xdr:row>5</xdr:row>
      <xdr:rowOff>123825</xdr:rowOff>
    </xdr:from>
    <xdr:to>
      <xdr:col>18</xdr:col>
      <xdr:colOff>176987</xdr:colOff>
      <xdr:row>5</xdr:row>
      <xdr:rowOff>396062</xdr:rowOff>
    </xdr:to>
    <xdr:pic>
      <xdr:nvPicPr>
        <xdr:cNvPr id="22" name="Kép 21" descr="hold5.pn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1238250"/>
          <a:ext cx="272237" cy="272237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5</xdr:row>
      <xdr:rowOff>123825</xdr:rowOff>
    </xdr:from>
    <xdr:to>
      <xdr:col>4</xdr:col>
      <xdr:colOff>247649</xdr:colOff>
      <xdr:row>5</xdr:row>
      <xdr:rowOff>409574</xdr:rowOff>
    </xdr:to>
    <xdr:pic>
      <xdr:nvPicPr>
        <xdr:cNvPr id="23" name="Kép 22" descr="nap3.pn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38475" y="123825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5</xdr:row>
      <xdr:rowOff>123825</xdr:rowOff>
    </xdr:from>
    <xdr:to>
      <xdr:col>8</xdr:col>
      <xdr:colOff>142874</xdr:colOff>
      <xdr:row>5</xdr:row>
      <xdr:rowOff>409574</xdr:rowOff>
    </xdr:to>
    <xdr:pic>
      <xdr:nvPicPr>
        <xdr:cNvPr id="24" name="Kép 23" descr="nap3.png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29125" y="123825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11</xdr:col>
      <xdr:colOff>409575</xdr:colOff>
      <xdr:row>5</xdr:row>
      <xdr:rowOff>123825</xdr:rowOff>
    </xdr:from>
    <xdr:to>
      <xdr:col>12</xdr:col>
      <xdr:colOff>180974</xdr:colOff>
      <xdr:row>5</xdr:row>
      <xdr:rowOff>409574</xdr:rowOff>
    </xdr:to>
    <xdr:pic>
      <xdr:nvPicPr>
        <xdr:cNvPr id="35" name="Kép 34" descr="nap3.png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9775" y="123825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15</xdr:col>
      <xdr:colOff>409575</xdr:colOff>
      <xdr:row>5</xdr:row>
      <xdr:rowOff>123825</xdr:rowOff>
    </xdr:from>
    <xdr:to>
      <xdr:col>16</xdr:col>
      <xdr:colOff>180974</xdr:colOff>
      <xdr:row>5</xdr:row>
      <xdr:rowOff>409574</xdr:rowOff>
    </xdr:to>
    <xdr:pic>
      <xdr:nvPicPr>
        <xdr:cNvPr id="36" name="Kép 35" descr="nap3.png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10425" y="1238250"/>
          <a:ext cx="285749" cy="285749"/>
        </a:xfrm>
        <a:prstGeom prst="rect">
          <a:avLst/>
        </a:prstGeom>
      </xdr:spPr>
    </xdr:pic>
    <xdr:clientData/>
  </xdr:twoCellAnchor>
  <xdr:twoCellAnchor editAs="oneCell">
    <xdr:from>
      <xdr:col>19</xdr:col>
      <xdr:colOff>409575</xdr:colOff>
      <xdr:row>5</xdr:row>
      <xdr:rowOff>123825</xdr:rowOff>
    </xdr:from>
    <xdr:to>
      <xdr:col>20</xdr:col>
      <xdr:colOff>180974</xdr:colOff>
      <xdr:row>5</xdr:row>
      <xdr:rowOff>409574</xdr:rowOff>
    </xdr:to>
    <xdr:pic>
      <xdr:nvPicPr>
        <xdr:cNvPr id="37" name="Kép 36" descr="nap3.png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01075" y="1238250"/>
          <a:ext cx="285749" cy="28574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0</xdr:row>
      <xdr:rowOff>114300</xdr:rowOff>
    </xdr:from>
    <xdr:to>
      <xdr:col>3</xdr:col>
      <xdr:colOff>241081</xdr:colOff>
      <xdr:row>3</xdr:row>
      <xdr:rowOff>124726</xdr:rowOff>
    </xdr:to>
    <xdr:grpSp>
      <xdr:nvGrpSpPr>
        <xdr:cNvPr id="38" name="Csoportba foglalás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GrpSpPr/>
      </xdr:nvGrpSpPr>
      <xdr:grpSpPr>
        <a:xfrm>
          <a:off x="104775" y="114300"/>
          <a:ext cx="2669956" cy="581926"/>
          <a:chOff x="697692" y="76199"/>
          <a:chExt cx="2669956" cy="581926"/>
        </a:xfrm>
      </xdr:grpSpPr>
      <xdr:pic>
        <xdr:nvPicPr>
          <xdr:cNvPr id="39" name="Kép 38" descr="maconkai-viztarozo-600px.png">
            <a:extLst>
              <a:ext uri="{FF2B5EF4-FFF2-40B4-BE49-F238E27FC236}">
                <a16:creationId xmlns:a16="http://schemas.microsoft.com/office/drawing/2014/main" id="{00000000-0008-0000-0F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44" name="Kép 43">
            <a:extLst>
              <a:ext uri="{FF2B5EF4-FFF2-40B4-BE49-F238E27FC236}">
                <a16:creationId xmlns:a16="http://schemas.microsoft.com/office/drawing/2014/main" id="{00000000-0008-0000-0F00-00002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45" name="Kép 44">
            <a:extLst>
              <a:ext uri="{FF2B5EF4-FFF2-40B4-BE49-F238E27FC236}">
                <a16:creationId xmlns:a16="http://schemas.microsoft.com/office/drawing/2014/main" id="{00000000-0008-0000-0F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46" name="Kép 45">
            <a:extLst>
              <a:ext uri="{FF2B5EF4-FFF2-40B4-BE49-F238E27FC236}">
                <a16:creationId xmlns:a16="http://schemas.microsoft.com/office/drawing/2014/main" id="{00000000-0008-0000-0F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36</xdr:row>
      <xdr:rowOff>19050</xdr:rowOff>
    </xdr:from>
    <xdr:to>
      <xdr:col>9</xdr:col>
      <xdr:colOff>495301</xdr:colOff>
      <xdr:row>51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0</xdr:row>
          <xdr:rowOff>0</xdr:rowOff>
        </xdr:from>
        <xdr:to>
          <xdr:col>10</xdr:col>
          <xdr:colOff>342900</xdr:colOff>
          <xdr:row>1</xdr:row>
          <xdr:rowOff>19050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0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</xdr:row>
          <xdr:rowOff>57150</xdr:rowOff>
        </xdr:from>
        <xdr:to>
          <xdr:col>10</xdr:col>
          <xdr:colOff>342900</xdr:colOff>
          <xdr:row>2</xdr:row>
          <xdr:rowOff>85725</xdr:rowOff>
        </xdr:to>
        <xdr:sp macro="" textlink="">
          <xdr:nvSpPr>
            <xdr:cNvPr id="24578" name="Button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10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</xdr:row>
          <xdr:rowOff>123825</xdr:rowOff>
        </xdr:from>
        <xdr:to>
          <xdr:col>10</xdr:col>
          <xdr:colOff>342900</xdr:colOff>
          <xdr:row>3</xdr:row>
          <xdr:rowOff>152400</xdr:rowOff>
        </xdr:to>
        <xdr:sp macro="" textlink="">
          <xdr:nvSpPr>
            <xdr:cNvPr id="24579" name="Button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10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</xdr:row>
          <xdr:rowOff>180975</xdr:rowOff>
        </xdr:from>
        <xdr:to>
          <xdr:col>10</xdr:col>
          <xdr:colOff>342900</xdr:colOff>
          <xdr:row>4</xdr:row>
          <xdr:rowOff>104775</xdr:rowOff>
        </xdr:to>
        <xdr:sp macro="" textlink="">
          <xdr:nvSpPr>
            <xdr:cNvPr id="24580" name="Button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10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4</xdr:row>
          <xdr:rowOff>142875</xdr:rowOff>
        </xdr:from>
        <xdr:to>
          <xdr:col>10</xdr:col>
          <xdr:colOff>342900</xdr:colOff>
          <xdr:row>6</xdr:row>
          <xdr:rowOff>66675</xdr:rowOff>
        </xdr:to>
        <xdr:sp macro="" textlink="">
          <xdr:nvSpPr>
            <xdr:cNvPr id="24581" name="Button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10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7</xdr:row>
          <xdr:rowOff>28575</xdr:rowOff>
        </xdr:from>
        <xdr:to>
          <xdr:col>10</xdr:col>
          <xdr:colOff>342900</xdr:colOff>
          <xdr:row>8</xdr:row>
          <xdr:rowOff>9525</xdr:rowOff>
        </xdr:to>
        <xdr:sp macro="" textlink="">
          <xdr:nvSpPr>
            <xdr:cNvPr id="24582" name="Button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10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8</xdr:row>
          <xdr:rowOff>47625</xdr:rowOff>
        </xdr:from>
        <xdr:to>
          <xdr:col>10</xdr:col>
          <xdr:colOff>342900</xdr:colOff>
          <xdr:row>9</xdr:row>
          <xdr:rowOff>76200</xdr:rowOff>
        </xdr:to>
        <xdr:sp macro="" textlink="">
          <xdr:nvSpPr>
            <xdr:cNvPr id="24583" name="Button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10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9</xdr:row>
          <xdr:rowOff>114300</xdr:rowOff>
        </xdr:from>
        <xdr:to>
          <xdr:col>10</xdr:col>
          <xdr:colOff>342900</xdr:colOff>
          <xdr:row>11</xdr:row>
          <xdr:rowOff>57150</xdr:rowOff>
        </xdr:to>
        <xdr:sp macro="" textlink="">
          <xdr:nvSpPr>
            <xdr:cNvPr id="24584" name="Button 8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10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11</xdr:row>
          <xdr:rowOff>95250</xdr:rowOff>
        </xdr:from>
        <xdr:to>
          <xdr:col>10</xdr:col>
          <xdr:colOff>342900</xdr:colOff>
          <xdr:row>13</xdr:row>
          <xdr:rowOff>66675</xdr:rowOff>
        </xdr:to>
        <xdr:sp macro="" textlink="">
          <xdr:nvSpPr>
            <xdr:cNvPr id="24585" name="Button 9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00000000-0008-0000-1000-00000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13</xdr:row>
          <xdr:rowOff>104775</xdr:rowOff>
        </xdr:from>
        <xdr:to>
          <xdr:col>10</xdr:col>
          <xdr:colOff>342900</xdr:colOff>
          <xdr:row>13</xdr:row>
          <xdr:rowOff>323850</xdr:rowOff>
        </xdr:to>
        <xdr:sp macro="" textlink="">
          <xdr:nvSpPr>
            <xdr:cNvPr id="24586" name="Button 10" hidden="1">
              <a:extLst>
                <a:ext uri="{63B3BB69-23CF-44E3-9099-C40C66FF867C}">
                  <a14:compatExt spid="_x0000_s24586"/>
                </a:ext>
                <a:ext uri="{FF2B5EF4-FFF2-40B4-BE49-F238E27FC236}">
                  <a16:creationId xmlns:a16="http://schemas.microsoft.com/office/drawing/2014/main" id="{00000000-0008-0000-1000-00000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13</xdr:row>
          <xdr:rowOff>381000</xdr:rowOff>
        </xdr:from>
        <xdr:to>
          <xdr:col>10</xdr:col>
          <xdr:colOff>342900</xdr:colOff>
          <xdr:row>14</xdr:row>
          <xdr:rowOff>142875</xdr:rowOff>
        </xdr:to>
        <xdr:sp macro="" textlink="">
          <xdr:nvSpPr>
            <xdr:cNvPr id="24587" name="Button 11" hidden="1">
              <a:extLst>
                <a:ext uri="{63B3BB69-23CF-44E3-9099-C40C66FF867C}">
                  <a14:compatExt spid="_x0000_s24587"/>
                </a:ext>
                <a:ext uri="{FF2B5EF4-FFF2-40B4-BE49-F238E27FC236}">
                  <a16:creationId xmlns:a16="http://schemas.microsoft.com/office/drawing/2014/main" id="{00000000-0008-0000-1000-00000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A11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14</xdr:row>
          <xdr:rowOff>180975</xdr:rowOff>
        </xdr:from>
        <xdr:to>
          <xdr:col>10</xdr:col>
          <xdr:colOff>342900</xdr:colOff>
          <xdr:row>15</xdr:row>
          <xdr:rowOff>190500</xdr:rowOff>
        </xdr:to>
        <xdr:sp macro="" textlink="">
          <xdr:nvSpPr>
            <xdr:cNvPr id="24588" name="Button 12" hidden="1">
              <a:extLst>
                <a:ext uri="{63B3BB69-23CF-44E3-9099-C40C66FF867C}">
                  <a14:compatExt spid="_x0000_s24588"/>
                </a:ext>
                <a:ext uri="{FF2B5EF4-FFF2-40B4-BE49-F238E27FC236}">
                  <a16:creationId xmlns:a16="http://schemas.microsoft.com/office/drawing/2014/main" id="{00000000-0008-0000-1000-00000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16</xdr:row>
          <xdr:rowOff>19050</xdr:rowOff>
        </xdr:from>
        <xdr:to>
          <xdr:col>10</xdr:col>
          <xdr:colOff>342900</xdr:colOff>
          <xdr:row>17</xdr:row>
          <xdr:rowOff>28575</xdr:rowOff>
        </xdr:to>
        <xdr:sp macro="" textlink="">
          <xdr:nvSpPr>
            <xdr:cNvPr id="24589" name="Button 13" hidden="1">
              <a:extLst>
                <a:ext uri="{63B3BB69-23CF-44E3-9099-C40C66FF867C}">
                  <a14:compatExt spid="_x0000_s24589"/>
                </a:ext>
                <a:ext uri="{FF2B5EF4-FFF2-40B4-BE49-F238E27FC236}">
                  <a16:creationId xmlns:a16="http://schemas.microsoft.com/office/drawing/2014/main" id="{00000000-0008-0000-1000-00000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17</xdr:row>
          <xdr:rowOff>66675</xdr:rowOff>
        </xdr:from>
        <xdr:to>
          <xdr:col>10</xdr:col>
          <xdr:colOff>342900</xdr:colOff>
          <xdr:row>18</xdr:row>
          <xdr:rowOff>76200</xdr:rowOff>
        </xdr:to>
        <xdr:sp macro="" textlink="">
          <xdr:nvSpPr>
            <xdr:cNvPr id="24590" name="Button 14" hidden="1">
              <a:extLst>
                <a:ext uri="{63B3BB69-23CF-44E3-9099-C40C66FF867C}">
                  <a14:compatExt spid="_x0000_s24590"/>
                </a:ext>
                <a:ext uri="{FF2B5EF4-FFF2-40B4-BE49-F238E27FC236}">
                  <a16:creationId xmlns:a16="http://schemas.microsoft.com/office/drawing/2014/main" id="{00000000-0008-0000-1000-00000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18</xdr:row>
          <xdr:rowOff>114300</xdr:rowOff>
        </xdr:from>
        <xdr:to>
          <xdr:col>10</xdr:col>
          <xdr:colOff>342900</xdr:colOff>
          <xdr:row>19</xdr:row>
          <xdr:rowOff>123825</xdr:rowOff>
        </xdr:to>
        <xdr:sp macro="" textlink="">
          <xdr:nvSpPr>
            <xdr:cNvPr id="24591" name="Button 15" hidden="1">
              <a:extLst>
                <a:ext uri="{63B3BB69-23CF-44E3-9099-C40C66FF867C}">
                  <a14:compatExt spid="_x0000_s24591"/>
                </a:ext>
                <a:ext uri="{FF2B5EF4-FFF2-40B4-BE49-F238E27FC236}">
                  <a16:creationId xmlns:a16="http://schemas.microsoft.com/office/drawing/2014/main" id="{00000000-0008-0000-1000-00000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19</xdr:row>
          <xdr:rowOff>161925</xdr:rowOff>
        </xdr:from>
        <xdr:to>
          <xdr:col>10</xdr:col>
          <xdr:colOff>342900</xdr:colOff>
          <xdr:row>20</xdr:row>
          <xdr:rowOff>171450</xdr:rowOff>
        </xdr:to>
        <xdr:sp macro="" textlink="">
          <xdr:nvSpPr>
            <xdr:cNvPr id="24592" name="Button 16" hidden="1">
              <a:extLst>
                <a:ext uri="{63B3BB69-23CF-44E3-9099-C40C66FF867C}">
                  <a14:compatExt spid="_x0000_s24592"/>
                </a:ext>
                <a:ext uri="{FF2B5EF4-FFF2-40B4-BE49-F238E27FC236}">
                  <a16:creationId xmlns:a16="http://schemas.microsoft.com/office/drawing/2014/main" id="{00000000-0008-0000-1000-00001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21</xdr:row>
          <xdr:rowOff>0</xdr:rowOff>
        </xdr:from>
        <xdr:to>
          <xdr:col>10</xdr:col>
          <xdr:colOff>342900</xdr:colOff>
          <xdr:row>22</xdr:row>
          <xdr:rowOff>9525</xdr:rowOff>
        </xdr:to>
        <xdr:sp macro="" textlink="">
          <xdr:nvSpPr>
            <xdr:cNvPr id="24593" name="Button 17" hidden="1">
              <a:extLst>
                <a:ext uri="{63B3BB69-23CF-44E3-9099-C40C66FF867C}">
                  <a14:compatExt spid="_x0000_s24593"/>
                </a:ext>
                <a:ext uri="{FF2B5EF4-FFF2-40B4-BE49-F238E27FC236}">
                  <a16:creationId xmlns:a16="http://schemas.microsoft.com/office/drawing/2014/main" id="{00000000-0008-0000-1000-00001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22</xdr:row>
          <xdr:rowOff>47625</xdr:rowOff>
        </xdr:from>
        <xdr:to>
          <xdr:col>10</xdr:col>
          <xdr:colOff>342900</xdr:colOff>
          <xdr:row>23</xdr:row>
          <xdr:rowOff>57150</xdr:rowOff>
        </xdr:to>
        <xdr:sp macro="" textlink="">
          <xdr:nvSpPr>
            <xdr:cNvPr id="24594" name="Button 18" hidden="1">
              <a:extLst>
                <a:ext uri="{63B3BB69-23CF-44E3-9099-C40C66FF867C}">
                  <a14:compatExt spid="_x0000_s24594"/>
                </a:ext>
                <a:ext uri="{FF2B5EF4-FFF2-40B4-BE49-F238E27FC236}">
                  <a16:creationId xmlns:a16="http://schemas.microsoft.com/office/drawing/2014/main" id="{00000000-0008-0000-1000-00001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23</xdr:row>
          <xdr:rowOff>95250</xdr:rowOff>
        </xdr:from>
        <xdr:to>
          <xdr:col>10</xdr:col>
          <xdr:colOff>342900</xdr:colOff>
          <xdr:row>25</xdr:row>
          <xdr:rowOff>19050</xdr:rowOff>
        </xdr:to>
        <xdr:sp macro="" textlink="">
          <xdr:nvSpPr>
            <xdr:cNvPr id="24595" name="Button 19" hidden="1">
              <a:extLst>
                <a:ext uri="{63B3BB69-23CF-44E3-9099-C40C66FF867C}">
                  <a14:compatExt spid="_x0000_s24595"/>
                </a:ext>
                <a:ext uri="{FF2B5EF4-FFF2-40B4-BE49-F238E27FC236}">
                  <a16:creationId xmlns:a16="http://schemas.microsoft.com/office/drawing/2014/main" id="{00000000-0008-0000-1000-00001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25</xdr:row>
          <xdr:rowOff>57150</xdr:rowOff>
        </xdr:from>
        <xdr:to>
          <xdr:col>10</xdr:col>
          <xdr:colOff>342900</xdr:colOff>
          <xdr:row>26</xdr:row>
          <xdr:rowOff>66675</xdr:rowOff>
        </xdr:to>
        <xdr:sp macro="" textlink="">
          <xdr:nvSpPr>
            <xdr:cNvPr id="24596" name="Button 20" hidden="1">
              <a:extLst>
                <a:ext uri="{63B3BB69-23CF-44E3-9099-C40C66FF867C}">
                  <a14:compatExt spid="_x0000_s24596"/>
                </a:ext>
                <a:ext uri="{FF2B5EF4-FFF2-40B4-BE49-F238E27FC236}">
                  <a16:creationId xmlns:a16="http://schemas.microsoft.com/office/drawing/2014/main" id="{00000000-0008-0000-1000-00001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27</xdr:row>
          <xdr:rowOff>19050</xdr:rowOff>
        </xdr:from>
        <xdr:to>
          <xdr:col>10</xdr:col>
          <xdr:colOff>342900</xdr:colOff>
          <xdr:row>28</xdr:row>
          <xdr:rowOff>28575</xdr:rowOff>
        </xdr:to>
        <xdr:sp macro="" textlink="">
          <xdr:nvSpPr>
            <xdr:cNvPr id="24597" name="Button 21" hidden="1">
              <a:extLst>
                <a:ext uri="{63B3BB69-23CF-44E3-9099-C40C66FF867C}">
                  <a14:compatExt spid="_x0000_s24597"/>
                </a:ext>
                <a:ext uri="{FF2B5EF4-FFF2-40B4-BE49-F238E27FC236}">
                  <a16:creationId xmlns:a16="http://schemas.microsoft.com/office/drawing/2014/main" id="{00000000-0008-0000-1000-00001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29</xdr:row>
          <xdr:rowOff>114300</xdr:rowOff>
        </xdr:from>
        <xdr:to>
          <xdr:col>10</xdr:col>
          <xdr:colOff>342900</xdr:colOff>
          <xdr:row>30</xdr:row>
          <xdr:rowOff>123825</xdr:rowOff>
        </xdr:to>
        <xdr:sp macro="" textlink="">
          <xdr:nvSpPr>
            <xdr:cNvPr id="24598" name="Button 22" hidden="1">
              <a:extLst>
                <a:ext uri="{63B3BB69-23CF-44E3-9099-C40C66FF867C}">
                  <a14:compatExt spid="_x0000_s24598"/>
                </a:ext>
                <a:ext uri="{FF2B5EF4-FFF2-40B4-BE49-F238E27FC236}">
                  <a16:creationId xmlns:a16="http://schemas.microsoft.com/office/drawing/2014/main" id="{00000000-0008-0000-1000-00001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30</xdr:row>
          <xdr:rowOff>161925</xdr:rowOff>
        </xdr:from>
        <xdr:to>
          <xdr:col>10</xdr:col>
          <xdr:colOff>342900</xdr:colOff>
          <xdr:row>31</xdr:row>
          <xdr:rowOff>171450</xdr:rowOff>
        </xdr:to>
        <xdr:sp macro="" textlink="">
          <xdr:nvSpPr>
            <xdr:cNvPr id="24599" name="Button 23" hidden="1">
              <a:extLst>
                <a:ext uri="{63B3BB69-23CF-44E3-9099-C40C66FF867C}">
                  <a14:compatExt spid="_x0000_s24599"/>
                </a:ext>
                <a:ext uri="{FF2B5EF4-FFF2-40B4-BE49-F238E27FC236}">
                  <a16:creationId xmlns:a16="http://schemas.microsoft.com/office/drawing/2014/main" id="{00000000-0008-0000-1000-00001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32</xdr:row>
          <xdr:rowOff>0</xdr:rowOff>
        </xdr:from>
        <xdr:to>
          <xdr:col>10</xdr:col>
          <xdr:colOff>342900</xdr:colOff>
          <xdr:row>33</xdr:row>
          <xdr:rowOff>9525</xdr:rowOff>
        </xdr:to>
        <xdr:sp macro="" textlink="">
          <xdr:nvSpPr>
            <xdr:cNvPr id="24600" name="Button 24" hidden="1">
              <a:extLst>
                <a:ext uri="{63B3BB69-23CF-44E3-9099-C40C66FF867C}">
                  <a14:compatExt spid="_x0000_s24600"/>
                </a:ext>
                <a:ext uri="{FF2B5EF4-FFF2-40B4-BE49-F238E27FC236}">
                  <a16:creationId xmlns:a16="http://schemas.microsoft.com/office/drawing/2014/main" id="{00000000-0008-0000-1000-00001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33</xdr:row>
          <xdr:rowOff>47625</xdr:rowOff>
        </xdr:from>
        <xdr:to>
          <xdr:col>10</xdr:col>
          <xdr:colOff>342900</xdr:colOff>
          <xdr:row>34</xdr:row>
          <xdr:rowOff>57150</xdr:rowOff>
        </xdr:to>
        <xdr:sp macro="" textlink="">
          <xdr:nvSpPr>
            <xdr:cNvPr id="24601" name="Button 25" hidden="1">
              <a:extLst>
                <a:ext uri="{63B3BB69-23CF-44E3-9099-C40C66FF867C}">
                  <a14:compatExt spid="_x0000_s24601"/>
                </a:ext>
                <a:ext uri="{FF2B5EF4-FFF2-40B4-BE49-F238E27FC236}">
                  <a16:creationId xmlns:a16="http://schemas.microsoft.com/office/drawing/2014/main" id="{00000000-0008-0000-1000-00001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34</xdr:row>
          <xdr:rowOff>95250</xdr:rowOff>
        </xdr:from>
        <xdr:to>
          <xdr:col>10</xdr:col>
          <xdr:colOff>342900</xdr:colOff>
          <xdr:row>35</xdr:row>
          <xdr:rowOff>123825</xdr:rowOff>
        </xdr:to>
        <xdr:sp macro="" textlink="">
          <xdr:nvSpPr>
            <xdr:cNvPr id="24602" name="Button 26" hidden="1">
              <a:extLst>
                <a:ext uri="{63B3BB69-23CF-44E3-9099-C40C66FF867C}">
                  <a14:compatExt spid="_x0000_s24602"/>
                </a:ext>
                <a:ext uri="{FF2B5EF4-FFF2-40B4-BE49-F238E27FC236}">
                  <a16:creationId xmlns:a16="http://schemas.microsoft.com/office/drawing/2014/main" id="{00000000-0008-0000-1000-00001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35</xdr:row>
          <xdr:rowOff>161925</xdr:rowOff>
        </xdr:from>
        <xdr:to>
          <xdr:col>10</xdr:col>
          <xdr:colOff>342900</xdr:colOff>
          <xdr:row>37</xdr:row>
          <xdr:rowOff>0</xdr:rowOff>
        </xdr:to>
        <xdr:sp macro="" textlink="">
          <xdr:nvSpPr>
            <xdr:cNvPr id="24603" name="Button 27" hidden="1">
              <a:extLst>
                <a:ext uri="{63B3BB69-23CF-44E3-9099-C40C66FF867C}">
                  <a14:compatExt spid="_x0000_s24603"/>
                </a:ext>
                <a:ext uri="{FF2B5EF4-FFF2-40B4-BE49-F238E27FC236}">
                  <a16:creationId xmlns:a16="http://schemas.microsoft.com/office/drawing/2014/main" id="{00000000-0008-0000-1000-00001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37</xdr:row>
          <xdr:rowOff>38100</xdr:rowOff>
        </xdr:from>
        <xdr:to>
          <xdr:col>10</xdr:col>
          <xdr:colOff>342900</xdr:colOff>
          <xdr:row>38</xdr:row>
          <xdr:rowOff>66675</xdr:rowOff>
        </xdr:to>
        <xdr:sp macro="" textlink="">
          <xdr:nvSpPr>
            <xdr:cNvPr id="24604" name="Button 28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10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38</xdr:row>
          <xdr:rowOff>104775</xdr:rowOff>
        </xdr:from>
        <xdr:to>
          <xdr:col>10</xdr:col>
          <xdr:colOff>342900</xdr:colOff>
          <xdr:row>39</xdr:row>
          <xdr:rowOff>133350</xdr:rowOff>
        </xdr:to>
        <xdr:sp macro="" textlink="">
          <xdr:nvSpPr>
            <xdr:cNvPr id="24605" name="Button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10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39</xdr:row>
          <xdr:rowOff>171450</xdr:rowOff>
        </xdr:from>
        <xdr:to>
          <xdr:col>10</xdr:col>
          <xdr:colOff>342900</xdr:colOff>
          <xdr:row>41</xdr:row>
          <xdr:rowOff>9525</xdr:rowOff>
        </xdr:to>
        <xdr:sp macro="" textlink="">
          <xdr:nvSpPr>
            <xdr:cNvPr id="24606" name="Button 30" hidden="1">
              <a:extLst>
                <a:ext uri="{63B3BB69-23CF-44E3-9099-C40C66FF867C}">
                  <a14:compatExt spid="_x0000_s24606"/>
                </a:ext>
                <a:ext uri="{FF2B5EF4-FFF2-40B4-BE49-F238E27FC236}">
                  <a16:creationId xmlns:a16="http://schemas.microsoft.com/office/drawing/2014/main" id="{00000000-0008-0000-1000-00001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41</xdr:row>
          <xdr:rowOff>47625</xdr:rowOff>
        </xdr:from>
        <xdr:to>
          <xdr:col>10</xdr:col>
          <xdr:colOff>342900</xdr:colOff>
          <xdr:row>42</xdr:row>
          <xdr:rowOff>76200</xdr:rowOff>
        </xdr:to>
        <xdr:sp macro="" textlink="">
          <xdr:nvSpPr>
            <xdr:cNvPr id="24607" name="Button 31" hidden="1">
              <a:extLst>
                <a:ext uri="{63B3BB69-23CF-44E3-9099-C40C66FF867C}">
                  <a14:compatExt spid="_x0000_s24607"/>
                </a:ext>
                <a:ext uri="{FF2B5EF4-FFF2-40B4-BE49-F238E27FC236}">
                  <a16:creationId xmlns:a16="http://schemas.microsoft.com/office/drawing/2014/main" id="{00000000-0008-0000-1000-00001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42</xdr:row>
          <xdr:rowOff>114300</xdr:rowOff>
        </xdr:from>
        <xdr:to>
          <xdr:col>10</xdr:col>
          <xdr:colOff>342900</xdr:colOff>
          <xdr:row>43</xdr:row>
          <xdr:rowOff>142875</xdr:rowOff>
        </xdr:to>
        <xdr:sp macro="" textlink="">
          <xdr:nvSpPr>
            <xdr:cNvPr id="24608" name="Button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10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C11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57150</xdr:colOff>
          <xdr:row>28</xdr:row>
          <xdr:rowOff>66675</xdr:rowOff>
        </xdr:from>
        <xdr:to>
          <xdr:col>10</xdr:col>
          <xdr:colOff>342900</xdr:colOff>
          <xdr:row>29</xdr:row>
          <xdr:rowOff>76200</xdr:rowOff>
        </xdr:to>
        <xdr:sp macro="" textlink="">
          <xdr:nvSpPr>
            <xdr:cNvPr id="24609" name="Button 33" hidden="1">
              <a:extLst>
                <a:ext uri="{63B3BB69-23CF-44E3-9099-C40C66FF867C}">
                  <a14:compatExt spid="_x0000_s24609"/>
                </a:ext>
                <a:ext uri="{FF2B5EF4-FFF2-40B4-BE49-F238E27FC236}">
                  <a16:creationId xmlns:a16="http://schemas.microsoft.com/office/drawing/2014/main" id="{00000000-0008-0000-1000-00002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hu-HU" sz="1100" b="1" i="0" u="none" strike="noStrike" baseline="0">
                  <a:solidFill>
                    <a:srgbClr val="FF6600"/>
                  </a:solidFill>
                  <a:latin typeface="Calibri"/>
                  <a:cs typeface="Calibri"/>
                </a:rPr>
                <a:t>B11</a:t>
              </a:r>
            </a:p>
          </xdr:txBody>
        </xdr:sp>
        <xdr:clientData fPrintsWithSheet="0"/>
      </xdr:twoCellAnchor>
    </mc:Choice>
    <mc:Fallback/>
  </mc:AlternateContent>
  <xdr:twoCellAnchor>
    <xdr:from>
      <xdr:col>5</xdr:col>
      <xdr:colOff>152400</xdr:colOff>
      <xdr:row>0</xdr:row>
      <xdr:rowOff>76200</xdr:rowOff>
    </xdr:from>
    <xdr:to>
      <xdr:col>9</xdr:col>
      <xdr:colOff>431581</xdr:colOff>
      <xdr:row>3</xdr:row>
      <xdr:rowOff>77101</xdr:rowOff>
    </xdr:to>
    <xdr:grpSp>
      <xdr:nvGrpSpPr>
        <xdr:cNvPr id="44" name="Csoportba foglalás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GrpSpPr/>
      </xdr:nvGrpSpPr>
      <xdr:grpSpPr>
        <a:xfrm>
          <a:off x="3524250" y="76200"/>
          <a:ext cx="2669956" cy="581926"/>
          <a:chOff x="697692" y="76199"/>
          <a:chExt cx="2669956" cy="581926"/>
        </a:xfrm>
      </xdr:grpSpPr>
      <xdr:pic>
        <xdr:nvPicPr>
          <xdr:cNvPr id="45" name="Kép 44" descr="maconkai-viztarozo-600px.png">
            <a:extLst>
              <a:ext uri="{FF2B5EF4-FFF2-40B4-BE49-F238E27FC236}">
                <a16:creationId xmlns:a16="http://schemas.microsoft.com/office/drawing/2014/main" id="{00000000-0008-0000-1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46" name="Kép 45">
            <a:extLst>
              <a:ext uri="{FF2B5EF4-FFF2-40B4-BE49-F238E27FC236}">
                <a16:creationId xmlns:a16="http://schemas.microsoft.com/office/drawing/2014/main" id="{00000000-0008-0000-1000-00002E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47" name="Kép 46">
            <a:extLst>
              <a:ext uri="{FF2B5EF4-FFF2-40B4-BE49-F238E27FC236}">
                <a16:creationId xmlns:a16="http://schemas.microsoft.com/office/drawing/2014/main" id="{00000000-0008-0000-1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48" name="Kép 47">
            <a:extLst>
              <a:ext uri="{FF2B5EF4-FFF2-40B4-BE49-F238E27FC236}">
                <a16:creationId xmlns:a16="http://schemas.microsoft.com/office/drawing/2014/main" id="{00000000-0008-0000-1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114300</xdr:rowOff>
    </xdr:from>
    <xdr:to>
      <xdr:col>1</xdr:col>
      <xdr:colOff>1049250</xdr:colOff>
      <xdr:row>3</xdr:row>
      <xdr:rowOff>72000</xdr:rowOff>
    </xdr:to>
    <xdr:grpSp>
      <xdr:nvGrpSpPr>
        <xdr:cNvPr id="2" name="Csoportba foglalás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123825" y="114300"/>
          <a:ext cx="1535025" cy="529200"/>
          <a:chOff x="76200" y="114300"/>
          <a:chExt cx="1535025" cy="529200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6200" y="124765"/>
            <a:ext cx="991416" cy="508926"/>
          </a:xfrm>
          <a:prstGeom prst="rect">
            <a:avLst/>
          </a:prstGeom>
        </xdr:spPr>
      </xdr:pic>
      <xdr:pic>
        <xdr:nvPicPr>
          <xdr:cNvPr id="11" name="Kép 10" descr="1.png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14425" y="114300"/>
            <a:ext cx="496800" cy="529200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76198</xdr:colOff>
      <xdr:row>0</xdr:row>
      <xdr:rowOff>76199</xdr:rowOff>
    </xdr:from>
    <xdr:to>
      <xdr:col>19</xdr:col>
      <xdr:colOff>582084</xdr:colOff>
      <xdr:row>48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123824</xdr:rowOff>
    </xdr:from>
    <xdr:to>
      <xdr:col>19</xdr:col>
      <xdr:colOff>466725</xdr:colOff>
      <xdr:row>44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2</xdr:col>
      <xdr:colOff>707806</xdr:colOff>
      <xdr:row>3</xdr:row>
      <xdr:rowOff>124726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04775" y="85725"/>
          <a:ext cx="2669956" cy="581926"/>
          <a:chOff x="697692" y="76199"/>
          <a:chExt cx="2669956" cy="581926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9" name="Kép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0" name="Kép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2</xdr:col>
      <xdr:colOff>707806</xdr:colOff>
      <xdr:row>3</xdr:row>
      <xdr:rowOff>124726</xdr:rowOff>
    </xdr:to>
    <xdr:grpSp>
      <xdr:nvGrpSpPr>
        <xdr:cNvPr id="9" name="Csoportba foglalás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104775" y="85725"/>
          <a:ext cx="2669956" cy="581926"/>
          <a:chOff x="697692" y="76199"/>
          <a:chExt cx="2669956" cy="581926"/>
        </a:xfrm>
      </xdr:grpSpPr>
      <xdr:pic>
        <xdr:nvPicPr>
          <xdr:cNvPr id="10" name="Kép 9" descr="maconkai-viztarozo-600px.png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2</xdr:col>
      <xdr:colOff>707806</xdr:colOff>
      <xdr:row>3</xdr:row>
      <xdr:rowOff>124726</xdr:rowOff>
    </xdr:to>
    <xdr:grpSp>
      <xdr:nvGrpSpPr>
        <xdr:cNvPr id="9" name="Csoportba foglalás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104775" y="85725"/>
          <a:ext cx="2669956" cy="581926"/>
          <a:chOff x="697692" y="76199"/>
          <a:chExt cx="2669956" cy="581926"/>
        </a:xfrm>
      </xdr:grpSpPr>
      <xdr:pic>
        <xdr:nvPicPr>
          <xdr:cNvPr id="10" name="Kép 9" descr="maconkai-viztarozo-600px.png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2</xdr:col>
      <xdr:colOff>707806</xdr:colOff>
      <xdr:row>3</xdr:row>
      <xdr:rowOff>124726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104775" y="85725"/>
          <a:ext cx="2669956" cy="581926"/>
          <a:chOff x="697692" y="76199"/>
          <a:chExt cx="2669956" cy="581926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9" name="Kép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0" name="Kép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2</xdr:col>
      <xdr:colOff>707806</xdr:colOff>
      <xdr:row>3</xdr:row>
      <xdr:rowOff>115201</xdr:rowOff>
    </xdr:to>
    <xdr:grpSp>
      <xdr:nvGrpSpPr>
        <xdr:cNvPr id="9" name="Csoportba foglalás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104775" y="76200"/>
          <a:ext cx="2669956" cy="581926"/>
          <a:chOff x="697692" y="76199"/>
          <a:chExt cx="2669956" cy="581926"/>
        </a:xfrm>
      </xdr:grpSpPr>
      <xdr:pic>
        <xdr:nvPicPr>
          <xdr:cNvPr id="10" name="Kép 9" descr="maconkai-viztarozo-600px.png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2</xdr:col>
      <xdr:colOff>707806</xdr:colOff>
      <xdr:row>3</xdr:row>
      <xdr:rowOff>115201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104775" y="76200"/>
          <a:ext cx="2669956" cy="581926"/>
          <a:chOff x="697692" y="76199"/>
          <a:chExt cx="2669956" cy="581926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2</xdr:col>
      <xdr:colOff>707806</xdr:colOff>
      <xdr:row>3</xdr:row>
      <xdr:rowOff>115201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pSpPr/>
      </xdr:nvGrpSpPr>
      <xdr:grpSpPr>
        <a:xfrm>
          <a:off x="104775" y="76200"/>
          <a:ext cx="2666781" cy="578751"/>
          <a:chOff x="697692" y="76199"/>
          <a:chExt cx="2669956" cy="581926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2</xdr:col>
      <xdr:colOff>707806</xdr:colOff>
      <xdr:row>3</xdr:row>
      <xdr:rowOff>115201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104775" y="76200"/>
          <a:ext cx="2669956" cy="581926"/>
          <a:chOff x="697692" y="76199"/>
          <a:chExt cx="2669956" cy="581926"/>
        </a:xfrm>
      </xdr:grpSpPr>
      <xdr:pic>
        <xdr:nvPicPr>
          <xdr:cNvPr id="8" name="Kép 7" descr="maconkai-viztarozo-600px.png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71575" y="105715"/>
            <a:ext cx="1030911" cy="529200"/>
          </a:xfrm>
          <a:prstGeom prst="rect">
            <a:avLst/>
          </a:prstGeom>
        </xdr:spPr>
      </xdr:pic>
      <xdr:pic>
        <xdr:nvPicPr>
          <xdr:cNvPr id="12" name="Kép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448" y="85725"/>
            <a:ext cx="529200" cy="571500"/>
          </a:xfrm>
          <a:prstGeom prst="rect">
            <a:avLst/>
          </a:prstGeom>
        </xdr:spPr>
      </xdr:pic>
      <xdr:pic>
        <xdr:nvPicPr>
          <xdr:cNvPr id="13" name="Kép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7352" y="85725"/>
            <a:ext cx="508151" cy="572400"/>
          </a:xfrm>
          <a:prstGeom prst="rect">
            <a:avLst/>
          </a:prstGeom>
        </xdr:spPr>
      </xdr:pic>
      <xdr:pic>
        <xdr:nvPicPr>
          <xdr:cNvPr id="14" name="Kép 13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692" y="76199"/>
            <a:ext cx="416077" cy="5724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externalLinkPath" Target="/m/derer/verseny1_fajonkenti(EPBC)/2015_09/IX_EPBC_115_115.xlsm" TargetMode="External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2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drawing" Target="../drawings/drawing13.xml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5.bin"/><Relationship Id="rId1" Type="http://schemas.openxmlformats.org/officeDocument/2006/relationships/externalLinkPath" Target="/egyeb/derer/verseny4_abmc/2019/XIV_ABMC_2019.xlsm" TargetMode="External"/><Relationship Id="rId6" Type="http://schemas.openxmlformats.org/officeDocument/2006/relationships/ctrlProp" Target="../ctrlProps/ctrlProp9.xml"/><Relationship Id="rId11" Type="http://schemas.openxmlformats.org/officeDocument/2006/relationships/ctrlProp" Target="../ctrlProps/ctrlProp14.xml"/><Relationship Id="rId5" Type="http://schemas.openxmlformats.org/officeDocument/2006/relationships/ctrlProp" Target="../ctrlProps/ctrlProp8.xml"/><Relationship Id="rId10" Type="http://schemas.openxmlformats.org/officeDocument/2006/relationships/ctrlProp" Target="../ctrlProps/ctrlProp13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32.xml"/><Relationship Id="rId34" Type="http://schemas.openxmlformats.org/officeDocument/2006/relationships/ctrlProp" Target="../ctrlProps/ctrlProp45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33" Type="http://schemas.openxmlformats.org/officeDocument/2006/relationships/ctrlProp" Target="../ctrlProps/ctrlProp44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trlProp" Target="../ctrlProps/ctrlProp40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32" Type="http://schemas.openxmlformats.org/officeDocument/2006/relationships/ctrlProp" Target="../ctrlProps/ctrlProp43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36" Type="http://schemas.openxmlformats.org/officeDocument/2006/relationships/ctrlProp" Target="../ctrlProps/ctrlProp47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31" Type="http://schemas.openxmlformats.org/officeDocument/2006/relationships/ctrlProp" Target="../ctrlProps/ctrlProp42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Relationship Id="rId30" Type="http://schemas.openxmlformats.org/officeDocument/2006/relationships/ctrlProp" Target="../ctrlProps/ctrlProp41.xml"/><Relationship Id="rId35" Type="http://schemas.openxmlformats.org/officeDocument/2006/relationships/ctrlProp" Target="../ctrlProps/ctrlProp4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21">
    <tabColor rgb="FFFF0000"/>
  </sheetPr>
  <dimension ref="A2:B27"/>
  <sheetViews>
    <sheetView workbookViewId="0">
      <selection activeCell="A7" sqref="A7"/>
    </sheetView>
  </sheetViews>
  <sheetFormatPr defaultRowHeight="15"/>
  <sheetData>
    <row r="2" spans="1:2">
      <c r="A2" s="9" t="s">
        <v>21</v>
      </c>
    </row>
    <row r="3" spans="1:2">
      <c r="A3" s="9" t="s">
        <v>45</v>
      </c>
    </row>
    <row r="5" spans="1:2">
      <c r="A5" t="s">
        <v>26</v>
      </c>
    </row>
    <row r="6" spans="1:2">
      <c r="B6" t="s">
        <v>22</v>
      </c>
    </row>
    <row r="7" spans="1:2">
      <c r="B7" t="s">
        <v>23</v>
      </c>
    </row>
    <row r="8" spans="1:2">
      <c r="B8" t="s">
        <v>46</v>
      </c>
    </row>
    <row r="9" spans="1:2">
      <c r="B9" t="s">
        <v>24</v>
      </c>
    </row>
    <row r="11" spans="1:2">
      <c r="A11" t="s">
        <v>27</v>
      </c>
    </row>
    <row r="12" spans="1:2">
      <c r="B12" t="s">
        <v>47</v>
      </c>
    </row>
    <row r="13" spans="1:2">
      <c r="B13" t="s">
        <v>48</v>
      </c>
    </row>
    <row r="14" spans="1:2">
      <c r="B14" t="s">
        <v>25</v>
      </c>
    </row>
    <row r="15" spans="1:2">
      <c r="B15" t="s">
        <v>29</v>
      </c>
    </row>
    <row r="16" spans="1:2">
      <c r="B16" t="s">
        <v>185</v>
      </c>
    </row>
    <row r="18" spans="1:2">
      <c r="A18" t="s">
        <v>50</v>
      </c>
    </row>
    <row r="19" spans="1:2">
      <c r="B19" t="s">
        <v>28</v>
      </c>
    </row>
    <row r="20" spans="1:2">
      <c r="B20" t="s">
        <v>30</v>
      </c>
    </row>
    <row r="23" spans="1:2">
      <c r="A23" t="s">
        <v>31</v>
      </c>
    </row>
    <row r="24" spans="1:2">
      <c r="B24" t="s">
        <v>32</v>
      </c>
    </row>
    <row r="26" spans="1:2">
      <c r="A26" t="s">
        <v>49</v>
      </c>
    </row>
    <row r="27" spans="1:2">
      <c r="B27" t="s">
        <v>123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17">
    <tabColor rgb="FFFFFF00"/>
    <outlinePr summaryBelow="0" summaryRight="0"/>
    <pageSetUpPr fitToPage="1"/>
  </sheetPr>
  <dimension ref="A1:DF238"/>
  <sheetViews>
    <sheetView topLeftCell="A28" zoomScale="90" zoomScaleNormal="90" workbookViewId="0">
      <selection activeCell="B241" sqref="B241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kod!E14</f>
        <v>8. szakasz:  2025.06.19. 06:00 - 2025.06.19. 18:00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104.19999999999999</v>
      </c>
      <c r="E7" s="73">
        <f>SUM(E8:E13)</f>
        <v>8</v>
      </c>
      <c r="F7" s="72">
        <f>IF(E7=0,0,D7/E7)</f>
        <v>13.024999999999999</v>
      </c>
      <c r="G7" s="152">
        <f>MAX(G8:G13)</f>
        <v>16.625</v>
      </c>
      <c r="H7" s="152">
        <f>H11</f>
        <v>0</v>
      </c>
      <c r="I7" s="74" t="s">
        <v>19</v>
      </c>
      <c r="J7" s="88">
        <f>COUNTIFS($J8:$BB13,"&gt;9,99",$J8:$BB13,"&lt;20")</f>
        <v>7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14.574999999999999</v>
      </c>
      <c r="E8" s="79">
        <f t="shared" ref="E8:E13" si="1">COUNT(J8:AZ8)</f>
        <v>1</v>
      </c>
      <c r="F8" s="78">
        <f t="shared" ref="F8:F71" si="2">IF(E8=0,0,D8/E8)</f>
        <v>14.574999999999999</v>
      </c>
      <c r="G8" s="72">
        <f>MAX(J8:BA8)</f>
        <v>14.574999999999999</v>
      </c>
      <c r="H8" s="72"/>
      <c r="I8" s="80" t="s">
        <v>13</v>
      </c>
      <c r="J8" s="15">
        <v>14.574999999999999</v>
      </c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28.9</v>
      </c>
      <c r="E9" s="79">
        <f t="shared" si="1"/>
        <v>2</v>
      </c>
      <c r="F9" s="78">
        <f t="shared" si="2"/>
        <v>14.45</v>
      </c>
      <c r="G9" s="72">
        <f t="shared" ref="G9:G13" si="3">MAX(J9:BA9)</f>
        <v>14.675000000000001</v>
      </c>
      <c r="H9" s="72"/>
      <c r="I9" s="80" t="s">
        <v>14</v>
      </c>
      <c r="J9" s="15">
        <v>14.225</v>
      </c>
      <c r="K9" s="15">
        <v>14.675000000000001</v>
      </c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29.95</v>
      </c>
      <c r="E10" s="79">
        <f t="shared" si="1"/>
        <v>2</v>
      </c>
      <c r="F10" s="78">
        <f t="shared" si="2"/>
        <v>14.975</v>
      </c>
      <c r="G10" s="72">
        <f t="shared" si="3"/>
        <v>16.625</v>
      </c>
      <c r="H10" s="72"/>
      <c r="I10" s="80" t="s">
        <v>15</v>
      </c>
      <c r="J10" s="15">
        <v>16.625</v>
      </c>
      <c r="K10" s="15">
        <v>13.324999999999999</v>
      </c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13.5</v>
      </c>
      <c r="E12" s="79">
        <f t="shared" si="1"/>
        <v>1</v>
      </c>
      <c r="F12" s="78">
        <f t="shared" si="2"/>
        <v>13.5</v>
      </c>
      <c r="G12" s="72">
        <f t="shared" si="3"/>
        <v>13.5</v>
      </c>
      <c r="H12" s="72"/>
      <c r="I12" s="80" t="s">
        <v>17</v>
      </c>
      <c r="J12" s="15">
        <v>13.5</v>
      </c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17.274999999999999</v>
      </c>
      <c r="E13" s="79">
        <f t="shared" si="1"/>
        <v>2</v>
      </c>
      <c r="F13" s="78">
        <f t="shared" si="2"/>
        <v>8.6374999999999993</v>
      </c>
      <c r="G13" s="72">
        <f t="shared" si="3"/>
        <v>11.85</v>
      </c>
      <c r="H13" s="72"/>
      <c r="I13" s="80" t="s">
        <v>18</v>
      </c>
      <c r="J13" s="15">
        <v>11.85</v>
      </c>
      <c r="K13" s="15">
        <v>5.4249999999999998</v>
      </c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19.649999999999999</v>
      </c>
      <c r="E14" s="73">
        <f>SUM(E15:E20)</f>
        <v>2</v>
      </c>
      <c r="F14" s="72">
        <f t="shared" si="2"/>
        <v>9.8249999999999993</v>
      </c>
      <c r="G14" s="152">
        <f>MAX(G15:G20)</f>
        <v>12.25</v>
      </c>
      <c r="H14" s="152">
        <f>H18</f>
        <v>0</v>
      </c>
      <c r="I14" s="85" t="s">
        <v>19</v>
      </c>
      <c r="J14" s="89">
        <f>COUNTIFS($J15:$BB20,"&gt;9,99",$J15:$BB20,"&lt;20")</f>
        <v>1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0</v>
      </c>
      <c r="E15" s="79">
        <f t="shared" ref="E15:E20" si="5">COUNT(J15:AZ15)</f>
        <v>0</v>
      </c>
      <c r="F15" s="78">
        <f t="shared" si="2"/>
        <v>0</v>
      </c>
      <c r="G15" s="72">
        <f>MAX(J15:BA15)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0</v>
      </c>
      <c r="E16" s="79">
        <f t="shared" si="5"/>
        <v>0</v>
      </c>
      <c r="F16" s="78">
        <f t="shared" si="2"/>
        <v>0</v>
      </c>
      <c r="G16" s="72">
        <f>MAX(J16:BA16)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19.649999999999999</v>
      </c>
      <c r="E17" s="79">
        <f t="shared" si="5"/>
        <v>2</v>
      </c>
      <c r="F17" s="78">
        <f t="shared" si="2"/>
        <v>9.8249999999999993</v>
      </c>
      <c r="G17" s="72">
        <f>MAX(J17:BA17)</f>
        <v>12.25</v>
      </c>
      <c r="H17" s="72"/>
      <c r="I17" s="80" t="s">
        <v>15</v>
      </c>
      <c r="J17" s="15">
        <v>12.25</v>
      </c>
      <c r="K17" s="15">
        <v>7.4</v>
      </c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0</v>
      </c>
      <c r="E18" s="79">
        <f t="shared" si="5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0</v>
      </c>
      <c r="E20" s="79">
        <f t="shared" si="5"/>
        <v>0</v>
      </c>
      <c r="F20" s="78">
        <f t="shared" si="2"/>
        <v>0</v>
      </c>
      <c r="G20" s="72">
        <f>MAX(J20:BA20)</f>
        <v>0</v>
      </c>
      <c r="H20" s="72"/>
      <c r="I20" s="80" t="s">
        <v>18</v>
      </c>
      <c r="J20" s="15"/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94.274999999999991</v>
      </c>
      <c r="E21" s="73">
        <f>SUM(E22:E27)</f>
        <v>8</v>
      </c>
      <c r="F21" s="72">
        <f t="shared" si="2"/>
        <v>11.784374999999999</v>
      </c>
      <c r="G21" s="152">
        <f>MAX(G22:G27)</f>
        <v>18.675000000000001</v>
      </c>
      <c r="H21" s="152">
        <f>H25</f>
        <v>0</v>
      </c>
      <c r="I21" s="85" t="s">
        <v>19</v>
      </c>
      <c r="J21" s="89">
        <f>COUNTIFS($J22:$BB27,"&gt;9,99",$J22:$BB27,"&lt;20")</f>
        <v>5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8.85</v>
      </c>
      <c r="E22" s="79">
        <f t="shared" ref="E22:E27" si="7">COUNT(J22:AZ22)</f>
        <v>1</v>
      </c>
      <c r="F22" s="78">
        <f t="shared" si="2"/>
        <v>8.85</v>
      </c>
      <c r="G22" s="72">
        <f>MAX(J22:BA22)</f>
        <v>8.85</v>
      </c>
      <c r="H22" s="72"/>
      <c r="I22" s="80" t="s">
        <v>13</v>
      </c>
      <c r="J22" s="15">
        <v>8.85</v>
      </c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18.675000000000001</v>
      </c>
      <c r="E23" s="79">
        <f t="shared" si="7"/>
        <v>1</v>
      </c>
      <c r="F23" s="78">
        <f t="shared" si="2"/>
        <v>18.675000000000001</v>
      </c>
      <c r="G23" s="72">
        <f>MAX(J23:BA23)</f>
        <v>18.675000000000001</v>
      </c>
      <c r="H23" s="72"/>
      <c r="I23" s="80" t="s">
        <v>14</v>
      </c>
      <c r="J23" s="15">
        <v>18.675000000000001</v>
      </c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48.324999999999996</v>
      </c>
      <c r="E24" s="79">
        <f t="shared" si="7"/>
        <v>4</v>
      </c>
      <c r="F24" s="78">
        <f t="shared" si="2"/>
        <v>12.081249999999999</v>
      </c>
      <c r="G24" s="72">
        <f>MAX(J24:BA24)</f>
        <v>13.775</v>
      </c>
      <c r="H24" s="72"/>
      <c r="I24" s="80" t="s">
        <v>15</v>
      </c>
      <c r="J24" s="15">
        <v>12.725</v>
      </c>
      <c r="K24" s="15">
        <v>9.1999999999999993</v>
      </c>
      <c r="L24" s="15">
        <v>13.775</v>
      </c>
      <c r="M24" s="16">
        <v>12.625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18.425000000000001</v>
      </c>
      <c r="E26" s="79">
        <f t="shared" si="7"/>
        <v>2</v>
      </c>
      <c r="F26" s="78">
        <f t="shared" si="2"/>
        <v>9.2125000000000004</v>
      </c>
      <c r="G26" s="72">
        <f>MAX(J26:BA26)</f>
        <v>10.85</v>
      </c>
      <c r="H26" s="72"/>
      <c r="I26" s="80" t="s">
        <v>17</v>
      </c>
      <c r="J26" s="15">
        <v>10.85</v>
      </c>
      <c r="K26" s="15">
        <v>7.5750000000000002</v>
      </c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63.150000000000006</v>
      </c>
      <c r="E28" s="73">
        <f>SUM(E29:E34)</f>
        <v>5</v>
      </c>
      <c r="F28" s="72">
        <f t="shared" si="2"/>
        <v>12.63</v>
      </c>
      <c r="G28" s="152">
        <f>MAX(G29:G34)</f>
        <v>22.6</v>
      </c>
      <c r="H28" s="152">
        <f>H32</f>
        <v>0</v>
      </c>
      <c r="I28" s="85" t="s">
        <v>19</v>
      </c>
      <c r="J28" s="89">
        <f>COUNTIFS($J29:$BB34,"&gt;9,99",$J29:$BB34,"&lt;20")</f>
        <v>1</v>
      </c>
      <c r="K28" s="89">
        <f>COUNTIFS($J29:$BB34,"&gt;19,99")</f>
        <v>1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21.875</v>
      </c>
      <c r="E29" s="79">
        <f t="shared" ref="E29:E34" si="9">COUNT(J29:AZ29)</f>
        <v>2</v>
      </c>
      <c r="F29" s="78">
        <f t="shared" si="2"/>
        <v>10.9375</v>
      </c>
      <c r="G29" s="72">
        <f>MAX(J29:BA29)</f>
        <v>12.95</v>
      </c>
      <c r="H29" s="72"/>
      <c r="I29" s="80" t="s">
        <v>13</v>
      </c>
      <c r="J29" s="15">
        <v>12.95</v>
      </c>
      <c r="K29" s="15">
        <v>8.9250000000000007</v>
      </c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0</v>
      </c>
      <c r="E30" s="79">
        <f t="shared" si="9"/>
        <v>0</v>
      </c>
      <c r="F30" s="78">
        <f t="shared" si="2"/>
        <v>0</v>
      </c>
      <c r="G30" s="72">
        <f>MAX(J30:BA30)</f>
        <v>0</v>
      </c>
      <c r="H30" s="72"/>
      <c r="I30" s="80" t="s">
        <v>14</v>
      </c>
      <c r="J30" s="15"/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41.275000000000006</v>
      </c>
      <c r="E31" s="79">
        <f t="shared" si="9"/>
        <v>3</v>
      </c>
      <c r="F31" s="78">
        <f t="shared" si="2"/>
        <v>13.758333333333335</v>
      </c>
      <c r="G31" s="72">
        <f>MAX(J31:BA31)</f>
        <v>22.6</v>
      </c>
      <c r="H31" s="72"/>
      <c r="I31" s="80" t="s">
        <v>15</v>
      </c>
      <c r="J31" s="15">
        <v>9.875</v>
      </c>
      <c r="K31" s="15">
        <v>8.8000000000000007</v>
      </c>
      <c r="L31" s="15">
        <v>22.6</v>
      </c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MAX(J33:BA33)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MAX(J34:BA34)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0</v>
      </c>
      <c r="E35" s="73">
        <f>SUM(E36:E41)</f>
        <v>0</v>
      </c>
      <c r="F35" s="72">
        <f t="shared" si="2"/>
        <v>0</v>
      </c>
      <c r="G35" s="152">
        <f>MAX(G36:G41)</f>
        <v>0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42.125</v>
      </c>
      <c r="E42" s="73">
        <f>SUM(E43:E48)</f>
        <v>5</v>
      </c>
      <c r="F42" s="72">
        <f t="shared" si="2"/>
        <v>8.4250000000000007</v>
      </c>
      <c r="G42" s="152">
        <f>MAX(G43:G48)</f>
        <v>17.074999999999999</v>
      </c>
      <c r="H42" s="152">
        <f>H46</f>
        <v>0</v>
      </c>
      <c r="I42" s="85" t="s">
        <v>19</v>
      </c>
      <c r="J42" s="89">
        <f>COUNTIFS($J43:$BB48,"&gt;9,99",$J43:$BB48,"&lt;20")</f>
        <v>1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9.875</v>
      </c>
      <c r="E44" s="79">
        <f t="shared" si="13"/>
        <v>1</v>
      </c>
      <c r="F44" s="78">
        <f t="shared" si="2"/>
        <v>9.875</v>
      </c>
      <c r="G44" s="72">
        <f>MAX(J44:BA44)</f>
        <v>9.875</v>
      </c>
      <c r="H44" s="72"/>
      <c r="I44" s="80" t="s">
        <v>14</v>
      </c>
      <c r="J44" s="15">
        <v>9.875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25.475000000000001</v>
      </c>
      <c r="E45" s="79">
        <f t="shared" si="13"/>
        <v>2</v>
      </c>
      <c r="F45" s="78">
        <f t="shared" si="2"/>
        <v>12.737500000000001</v>
      </c>
      <c r="G45" s="72">
        <f>MAX(J45:BA45)</f>
        <v>17.074999999999999</v>
      </c>
      <c r="H45" s="72"/>
      <c r="I45" s="80" t="s">
        <v>15</v>
      </c>
      <c r="J45" s="15">
        <v>17.074999999999999</v>
      </c>
      <c r="K45" s="15">
        <v>8.4</v>
      </c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MAX(J47:BA47)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6.7750000000000004</v>
      </c>
      <c r="E48" s="79">
        <f t="shared" si="13"/>
        <v>2</v>
      </c>
      <c r="F48" s="78">
        <f t="shared" si="2"/>
        <v>3.3875000000000002</v>
      </c>
      <c r="G48" s="72">
        <f>MAX(J48:BA48)</f>
        <v>3.55</v>
      </c>
      <c r="H48" s="72"/>
      <c r="I48" s="80" t="s">
        <v>18</v>
      </c>
      <c r="J48" s="15">
        <v>3.2250000000000001</v>
      </c>
      <c r="K48" s="15">
        <v>3.55</v>
      </c>
      <c r="L48" s="15"/>
      <c r="M48" s="1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62.774999999999999</v>
      </c>
      <c r="E49" s="73">
        <f>SUM(E50:E55)</f>
        <v>6</v>
      </c>
      <c r="F49" s="72">
        <f t="shared" si="2"/>
        <v>10.4625</v>
      </c>
      <c r="G49" s="152">
        <f>MAX(G50:G55)</f>
        <v>17.925000000000001</v>
      </c>
      <c r="H49" s="152">
        <f>H53</f>
        <v>0</v>
      </c>
      <c r="I49" s="85" t="s">
        <v>19</v>
      </c>
      <c r="J49" s="89">
        <f>COUNTIFS($J50:$BB55,"&gt;9,99",$J50:$BB55,"&lt;20")</f>
        <v>3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MAX(J50:BA50)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0</v>
      </c>
      <c r="E51" s="79">
        <f t="shared" si="15"/>
        <v>0</v>
      </c>
      <c r="F51" s="78">
        <f t="shared" si="2"/>
        <v>0</v>
      </c>
      <c r="G51" s="72">
        <f>MAX(J51:BA51)</f>
        <v>0</v>
      </c>
      <c r="H51" s="72"/>
      <c r="I51" s="80" t="s">
        <v>14</v>
      </c>
      <c r="J51" s="15"/>
      <c r="K51" s="15"/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2"/>
        <v>0</v>
      </c>
      <c r="G52" s="72">
        <f>MAX(J52:BA52)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35.5</v>
      </c>
      <c r="E54" s="79">
        <f t="shared" si="15"/>
        <v>3</v>
      </c>
      <c r="F54" s="78">
        <f t="shared" si="2"/>
        <v>11.833333333333334</v>
      </c>
      <c r="G54" s="72">
        <f>MAX(J54:BA54)</f>
        <v>17.25</v>
      </c>
      <c r="H54" s="72"/>
      <c r="I54" s="80" t="s">
        <v>17</v>
      </c>
      <c r="J54" s="15">
        <v>17.25</v>
      </c>
      <c r="K54" s="15">
        <v>10.525</v>
      </c>
      <c r="L54" s="15">
        <v>7.7249999999999996</v>
      </c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27.274999999999999</v>
      </c>
      <c r="E55" s="79">
        <f t="shared" si="15"/>
        <v>3</v>
      </c>
      <c r="F55" s="78">
        <f t="shared" si="2"/>
        <v>9.0916666666666668</v>
      </c>
      <c r="G55" s="72">
        <f>MAX(J55:BA55)</f>
        <v>17.925000000000001</v>
      </c>
      <c r="H55" s="72"/>
      <c r="I55" s="80" t="s">
        <v>18</v>
      </c>
      <c r="J55" s="15">
        <v>5.7</v>
      </c>
      <c r="K55" s="15">
        <v>3.65</v>
      </c>
      <c r="L55" s="15">
        <v>17.925000000000001</v>
      </c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64.599999999999994</v>
      </c>
      <c r="E56" s="73">
        <f>SUM(E57:E62)</f>
        <v>8</v>
      </c>
      <c r="F56" s="72">
        <f t="shared" si="2"/>
        <v>8.0749999999999993</v>
      </c>
      <c r="G56" s="152">
        <f>MAX(G57:G62)</f>
        <v>15.75</v>
      </c>
      <c r="H56" s="152">
        <f>H60</f>
        <v>0</v>
      </c>
      <c r="I56" s="85" t="s">
        <v>19</v>
      </c>
      <c r="J56" s="89">
        <f>COUNTIFS($J57:$BB62,"&gt;9,99",$J57:$BB62,"&lt;20")</f>
        <v>3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MAX(J57:BA57)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23.299999999999997</v>
      </c>
      <c r="E58" s="79">
        <f t="shared" si="17"/>
        <v>4</v>
      </c>
      <c r="F58" s="78">
        <f t="shared" si="2"/>
        <v>5.8249999999999993</v>
      </c>
      <c r="G58" s="72">
        <f>MAX(J58:BA58)</f>
        <v>9.5250000000000004</v>
      </c>
      <c r="H58" s="72"/>
      <c r="I58" s="80" t="s">
        <v>14</v>
      </c>
      <c r="J58" s="15">
        <v>8.2750000000000004</v>
      </c>
      <c r="K58" s="15">
        <v>3.55</v>
      </c>
      <c r="L58" s="15">
        <v>1.95</v>
      </c>
      <c r="M58" s="16">
        <v>9.5250000000000004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37.450000000000003</v>
      </c>
      <c r="E59" s="79">
        <f t="shared" si="17"/>
        <v>3</v>
      </c>
      <c r="F59" s="78">
        <f t="shared" si="2"/>
        <v>12.483333333333334</v>
      </c>
      <c r="G59" s="72">
        <f>MAX(J59:BA59)</f>
        <v>15.75</v>
      </c>
      <c r="H59" s="72"/>
      <c r="I59" s="80" t="s">
        <v>15</v>
      </c>
      <c r="J59" s="15">
        <v>15.75</v>
      </c>
      <c r="K59" s="15">
        <v>11.35</v>
      </c>
      <c r="L59" s="15">
        <v>10.35</v>
      </c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3.85</v>
      </c>
      <c r="E62" s="79">
        <f t="shared" si="17"/>
        <v>1</v>
      </c>
      <c r="F62" s="78">
        <f t="shared" si="2"/>
        <v>3.85</v>
      </c>
      <c r="G62" s="72">
        <f>MAX(J62:BA62)</f>
        <v>3.85</v>
      </c>
      <c r="H62" s="72"/>
      <c r="I62" s="80" t="s">
        <v>18</v>
      </c>
      <c r="J62" s="15">
        <v>3.85</v>
      </c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66.349999999999994</v>
      </c>
      <c r="E63" s="73">
        <f>SUM(E64:E69)</f>
        <v>9</v>
      </c>
      <c r="F63" s="72">
        <f t="shared" si="2"/>
        <v>7.3722222222222218</v>
      </c>
      <c r="G63" s="152">
        <f>MAX(G64:G69)</f>
        <v>9.85</v>
      </c>
      <c r="H63" s="152">
        <f>H67</f>
        <v>9.8000000000000007</v>
      </c>
      <c r="I63" s="85" t="s">
        <v>19</v>
      </c>
      <c r="J63" s="89">
        <f>COUNTIFS($J64:$BB69,"&gt;9,99",$J64:$BB69,"&lt;20")</f>
        <v>0</v>
      </c>
      <c r="K63" s="89">
        <f>COUNTIFS($J64:$BB69,"&gt;19,99")</f>
        <v>0</v>
      </c>
      <c r="L63" s="89">
        <f>COUNTIFS($J67:$BA67,"&gt;4,99",$J67:$BA67,"&lt;9,99")</f>
        <v>2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14.824999999999999</v>
      </c>
      <c r="E64" s="79">
        <f t="shared" ref="E64:E69" si="19">COUNT(J64:AZ64)</f>
        <v>2</v>
      </c>
      <c r="F64" s="78">
        <f t="shared" si="2"/>
        <v>7.4124999999999996</v>
      </c>
      <c r="G64" s="72">
        <f>MAX(J64:BA64)</f>
        <v>8.85</v>
      </c>
      <c r="H64" s="72"/>
      <c r="I64" s="80" t="s">
        <v>13</v>
      </c>
      <c r="J64" s="15">
        <v>8.85</v>
      </c>
      <c r="K64" s="15">
        <v>5.9749999999999996</v>
      </c>
      <c r="L64" s="15"/>
      <c r="M64" s="16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24.15</v>
      </c>
      <c r="E65" s="79">
        <f t="shared" si="19"/>
        <v>4</v>
      </c>
      <c r="F65" s="78">
        <f t="shared" si="2"/>
        <v>6.0374999999999996</v>
      </c>
      <c r="G65" s="72">
        <f>MAX(J65:BA65)</f>
        <v>7.9</v>
      </c>
      <c r="H65" s="72"/>
      <c r="I65" s="80" t="s">
        <v>14</v>
      </c>
      <c r="J65" s="15">
        <v>4.1749999999999998</v>
      </c>
      <c r="K65" s="15">
        <v>6.1749999999999998</v>
      </c>
      <c r="L65" s="15">
        <v>7.9</v>
      </c>
      <c r="M65" s="16">
        <v>5.9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9.85</v>
      </c>
      <c r="E66" s="79">
        <f t="shared" si="19"/>
        <v>1</v>
      </c>
      <c r="F66" s="78">
        <f t="shared" si="2"/>
        <v>9.85</v>
      </c>
      <c r="G66" s="72">
        <f>MAX(J66:BA66)</f>
        <v>9.85</v>
      </c>
      <c r="H66" s="72"/>
      <c r="I66" s="80" t="s">
        <v>15</v>
      </c>
      <c r="J66" s="15">
        <v>9.85</v>
      </c>
      <c r="K66" s="15"/>
      <c r="L66" s="15"/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17.524999999999999</v>
      </c>
      <c r="E67" s="79">
        <f t="shared" si="19"/>
        <v>2</v>
      </c>
      <c r="F67" s="78">
        <f t="shared" si="2"/>
        <v>8.7624999999999993</v>
      </c>
      <c r="G67" s="72"/>
      <c r="H67" s="72">
        <f>MAX(J67:AZ67)</f>
        <v>9.8000000000000007</v>
      </c>
      <c r="I67" s="80" t="s">
        <v>16</v>
      </c>
      <c r="J67" s="15">
        <v>7.7249999999999996</v>
      </c>
      <c r="K67" s="15">
        <v>9.8000000000000007</v>
      </c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13.45</v>
      </c>
      <c r="E70" s="73">
        <f>SUM(E71:E76)</f>
        <v>2</v>
      </c>
      <c r="F70" s="72">
        <f t="shared" si="2"/>
        <v>6.7249999999999996</v>
      </c>
      <c r="G70" s="152">
        <f>MAX(G71:G76)</f>
        <v>7.55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0">SUM(J71:AZ71)</f>
        <v>7.55</v>
      </c>
      <c r="E71" s="79">
        <f t="shared" ref="E71:E76" si="21">COUNT(J71:AZ71)</f>
        <v>1</v>
      </c>
      <c r="F71" s="78">
        <f t="shared" si="2"/>
        <v>7.55</v>
      </c>
      <c r="G71" s="72">
        <f>MAX(J71:BA71)</f>
        <v>7.55</v>
      </c>
      <c r="H71" s="72"/>
      <c r="I71" s="80" t="s">
        <v>13</v>
      </c>
      <c r="J71" s="15">
        <v>7.55</v>
      </c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0"/>
        <v>5.9</v>
      </c>
      <c r="E72" s="79">
        <f t="shared" si="21"/>
        <v>1</v>
      </c>
      <c r="F72" s="78">
        <f t="shared" ref="F72:F83" si="22">IF(E72=0,0,D72/E72)</f>
        <v>5.9</v>
      </c>
      <c r="G72" s="72">
        <f>MAX(J72:BA72)</f>
        <v>5.9</v>
      </c>
      <c r="H72" s="72"/>
      <c r="I72" s="80" t="s">
        <v>14</v>
      </c>
      <c r="J72" s="15">
        <v>5.9</v>
      </c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0"/>
        <v>0</v>
      </c>
      <c r="E73" s="79">
        <f t="shared" si="21"/>
        <v>0</v>
      </c>
      <c r="F73" s="78">
        <f t="shared" si="22"/>
        <v>0</v>
      </c>
      <c r="G73" s="72">
        <f>MAX(J73:BA73)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0"/>
        <v>0</v>
      </c>
      <c r="E74" s="79">
        <f t="shared" si="21"/>
        <v>0</v>
      </c>
      <c r="F74" s="78">
        <f t="shared" si="22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0"/>
        <v>0</v>
      </c>
      <c r="E75" s="79">
        <f t="shared" si="21"/>
        <v>0</v>
      </c>
      <c r="F75" s="78">
        <f t="shared" si="22"/>
        <v>0</v>
      </c>
      <c r="G75" s="72">
        <f>MAX(J75:BA75)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0"/>
        <v>0</v>
      </c>
      <c r="E76" s="79">
        <f t="shared" si="21"/>
        <v>0</v>
      </c>
      <c r="F76" s="78">
        <f t="shared" si="22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37.75</v>
      </c>
      <c r="E77" s="123">
        <f>SUM(E78:E83)</f>
        <v>6</v>
      </c>
      <c r="F77" s="84">
        <f t="shared" si="22"/>
        <v>6.291666666666667</v>
      </c>
      <c r="G77" s="152">
        <f>MAX(G78:G83)</f>
        <v>15.65</v>
      </c>
      <c r="H77" s="152">
        <f>H81</f>
        <v>0</v>
      </c>
      <c r="I77" s="85" t="s">
        <v>19</v>
      </c>
      <c r="J77" s="89">
        <f>COUNTIFS($J78:$BB83,"&gt;9,99",$J78:$BB83,"&lt;20")</f>
        <v>1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0</v>
      </c>
      <c r="E78" s="79">
        <f t="shared" ref="E78:E83" si="24">COUNT(J78:AZ78)</f>
        <v>0</v>
      </c>
      <c r="F78" s="78">
        <f t="shared" si="22"/>
        <v>0</v>
      </c>
      <c r="G78" s="72">
        <f>MAX(J78:BA78)</f>
        <v>0</v>
      </c>
      <c r="H78" s="72"/>
      <c r="I78" s="87" t="s">
        <v>13</v>
      </c>
      <c r="J78" s="15"/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15.75</v>
      </c>
      <c r="E79" s="79">
        <f t="shared" si="24"/>
        <v>3</v>
      </c>
      <c r="F79" s="78">
        <f t="shared" si="22"/>
        <v>5.25</v>
      </c>
      <c r="G79" s="72">
        <f>MAX(J79:BA79)</f>
        <v>6.5750000000000002</v>
      </c>
      <c r="H79" s="72"/>
      <c r="I79" s="80" t="s">
        <v>14</v>
      </c>
      <c r="J79" s="15">
        <v>6.5750000000000002</v>
      </c>
      <c r="K79" s="15">
        <v>3.375</v>
      </c>
      <c r="L79" s="15">
        <v>5.8</v>
      </c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15.65</v>
      </c>
      <c r="E80" s="79">
        <f t="shared" si="24"/>
        <v>1</v>
      </c>
      <c r="F80" s="78">
        <f t="shared" si="22"/>
        <v>15.65</v>
      </c>
      <c r="G80" s="72">
        <f>MAX(J80:BA80)</f>
        <v>15.65</v>
      </c>
      <c r="H80" s="72"/>
      <c r="I80" s="80" t="s">
        <v>15</v>
      </c>
      <c r="J80" s="15">
        <v>15.65</v>
      </c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2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0</v>
      </c>
      <c r="E82" s="79">
        <f t="shared" si="24"/>
        <v>0</v>
      </c>
      <c r="F82" s="78">
        <f t="shared" si="22"/>
        <v>0</v>
      </c>
      <c r="G82" s="72">
        <f>MAX(J82:BA82)</f>
        <v>0</v>
      </c>
      <c r="H82" s="72"/>
      <c r="I82" s="80" t="s">
        <v>17</v>
      </c>
      <c r="J82" s="15"/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6.35</v>
      </c>
      <c r="E83" s="79">
        <f t="shared" si="24"/>
        <v>2</v>
      </c>
      <c r="F83" s="78">
        <f t="shared" si="22"/>
        <v>3.1749999999999998</v>
      </c>
      <c r="G83" s="72">
        <f>MAX(J83:BA83)</f>
        <v>3.35</v>
      </c>
      <c r="H83" s="72"/>
      <c r="I83" s="80" t="s">
        <v>18</v>
      </c>
      <c r="J83" s="15">
        <v>3</v>
      </c>
      <c r="K83" s="15">
        <v>3.35</v>
      </c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30.4</v>
      </c>
      <c r="E84" s="125">
        <f>SUM(E85:E90)</f>
        <v>6</v>
      </c>
      <c r="F84" s="124">
        <f>IF(E84=0,0,D84/E84)</f>
        <v>5.0666666666666664</v>
      </c>
      <c r="G84" s="154">
        <f>MAX(G85:G90)</f>
        <v>11.324999999999999</v>
      </c>
      <c r="H84" s="154">
        <f>H88</f>
        <v>0</v>
      </c>
      <c r="I84" s="126" t="s">
        <v>19</v>
      </c>
      <c r="J84" s="127">
        <f>COUNTIFS($J85:$BB90,"&gt;9,99",$J85:$BB90,"&lt;20")</f>
        <v>1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11.324999999999999</v>
      </c>
      <c r="E85" s="46">
        <f t="shared" ref="E85:E90" si="26">COUNT(J85:AZ85)</f>
        <v>1</v>
      </c>
      <c r="F85" s="45">
        <f t="shared" ref="F85:F148" si="27">IF(E85=0,0,D85/E85)</f>
        <v>11.324999999999999</v>
      </c>
      <c r="G85" s="40">
        <f>MAX(J85:BA85)</f>
        <v>11.324999999999999</v>
      </c>
      <c r="H85" s="40"/>
      <c r="I85" s="52" t="s">
        <v>13</v>
      </c>
      <c r="J85" s="15">
        <v>11.324999999999999</v>
      </c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10.25</v>
      </c>
      <c r="E86" s="46">
        <f t="shared" si="26"/>
        <v>3</v>
      </c>
      <c r="F86" s="45">
        <f t="shared" si="27"/>
        <v>3.4166666666666665</v>
      </c>
      <c r="G86" s="40">
        <f>MAX(J86:BA86)</f>
        <v>6.5250000000000004</v>
      </c>
      <c r="H86" s="40"/>
      <c r="I86" s="52" t="s">
        <v>14</v>
      </c>
      <c r="J86" s="15">
        <v>6.5250000000000004</v>
      </c>
      <c r="K86" s="15">
        <v>1.325</v>
      </c>
      <c r="L86" s="15">
        <v>2.4</v>
      </c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4.9749999999999996</v>
      </c>
      <c r="E87" s="46">
        <f t="shared" si="26"/>
        <v>1</v>
      </c>
      <c r="F87" s="45">
        <f t="shared" si="27"/>
        <v>4.9749999999999996</v>
      </c>
      <c r="G87" s="40">
        <f>MAX(J87:BA87)</f>
        <v>4.9749999999999996</v>
      </c>
      <c r="H87" s="40"/>
      <c r="I87" s="52" t="s">
        <v>15</v>
      </c>
      <c r="J87" s="15">
        <v>4.9749999999999996</v>
      </c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3.85</v>
      </c>
      <c r="E89" s="46">
        <f t="shared" si="26"/>
        <v>1</v>
      </c>
      <c r="F89" s="45">
        <f t="shared" si="27"/>
        <v>3.85</v>
      </c>
      <c r="G89" s="40">
        <f>MAX(J89:BA89)</f>
        <v>3.85</v>
      </c>
      <c r="H89" s="40"/>
      <c r="I89" s="52" t="s">
        <v>17</v>
      </c>
      <c r="J89" s="15">
        <v>3.85</v>
      </c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63.025000000000006</v>
      </c>
      <c r="E91" s="41">
        <f>SUM(E92:E97)</f>
        <v>5</v>
      </c>
      <c r="F91" s="40">
        <f t="shared" si="27"/>
        <v>12.605</v>
      </c>
      <c r="G91" s="151">
        <f>MAX(G92:G97)</f>
        <v>20.425000000000001</v>
      </c>
      <c r="H91" s="151">
        <f>H95</f>
        <v>0</v>
      </c>
      <c r="I91" s="53" t="s">
        <v>19</v>
      </c>
      <c r="J91" s="54">
        <f>COUNTIFS($J92:$BB97,"&gt;9,99",$J92:$BB97,"&lt;20")</f>
        <v>2</v>
      </c>
      <c r="K91" s="54">
        <f>COUNTIFS($J92:$BB97,"&gt;19,99")</f>
        <v>1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6.85</v>
      </c>
      <c r="E92" s="46">
        <f t="shared" ref="E92:E97" si="29">COUNT(J92:AZ92)</f>
        <v>1</v>
      </c>
      <c r="F92" s="45">
        <f t="shared" si="27"/>
        <v>6.85</v>
      </c>
      <c r="G92" s="40">
        <f>MAX(J92:BA92)</f>
        <v>6.85</v>
      </c>
      <c r="H92" s="40"/>
      <c r="I92" s="52" t="s">
        <v>13</v>
      </c>
      <c r="J92" s="15">
        <v>6.85</v>
      </c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34.875</v>
      </c>
      <c r="E93" s="46">
        <f t="shared" si="29"/>
        <v>2</v>
      </c>
      <c r="F93" s="45">
        <f t="shared" si="27"/>
        <v>17.4375</v>
      </c>
      <c r="G93" s="40">
        <f>MAX(J93:BA93)</f>
        <v>20.425000000000001</v>
      </c>
      <c r="H93" s="40"/>
      <c r="I93" s="52" t="s">
        <v>14</v>
      </c>
      <c r="J93" s="15">
        <v>20.425000000000001</v>
      </c>
      <c r="K93" s="15">
        <v>14.45</v>
      </c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9.5</v>
      </c>
      <c r="E94" s="46">
        <f t="shared" si="29"/>
        <v>1</v>
      </c>
      <c r="F94" s="45">
        <f t="shared" si="27"/>
        <v>9.5</v>
      </c>
      <c r="G94" s="40">
        <f>MAX(J94:BA94)</f>
        <v>9.5</v>
      </c>
      <c r="H94" s="40"/>
      <c r="I94" s="52" t="s">
        <v>15</v>
      </c>
      <c r="J94" s="15">
        <v>9.5</v>
      </c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11.8</v>
      </c>
      <c r="E96" s="46">
        <f t="shared" si="29"/>
        <v>1</v>
      </c>
      <c r="F96" s="45">
        <f t="shared" si="27"/>
        <v>11.8</v>
      </c>
      <c r="G96" s="40">
        <f>MAX(J96:BA96)</f>
        <v>11.8</v>
      </c>
      <c r="H96" s="40"/>
      <c r="I96" s="52" t="s">
        <v>17</v>
      </c>
      <c r="J96" s="15">
        <v>11.8</v>
      </c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161.85</v>
      </c>
      <c r="E98" s="41">
        <f>SUM(E99:E104)</f>
        <v>20</v>
      </c>
      <c r="F98" s="40">
        <f t="shared" si="27"/>
        <v>8.0924999999999994</v>
      </c>
      <c r="G98" s="151">
        <f>MAX(G99:G104)</f>
        <v>16.675000000000001</v>
      </c>
      <c r="H98" s="151">
        <f>H102</f>
        <v>0</v>
      </c>
      <c r="I98" s="53" t="s">
        <v>19</v>
      </c>
      <c r="J98" s="54">
        <f>COUNTIFS($J99:$BB104,"&gt;9,99",$J99:$BB104,"&lt;20")</f>
        <v>3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34.75</v>
      </c>
      <c r="E99" s="46">
        <f t="shared" ref="E99:E104" si="31">COUNT(J99:AZ99)</f>
        <v>5</v>
      </c>
      <c r="F99" s="45">
        <f t="shared" si="27"/>
        <v>6.95</v>
      </c>
      <c r="G99" s="40">
        <f>MAX(J99:BA99)</f>
        <v>12.15</v>
      </c>
      <c r="H99" s="40"/>
      <c r="I99" s="52" t="s">
        <v>13</v>
      </c>
      <c r="J99" s="15">
        <v>12.15</v>
      </c>
      <c r="K99" s="15">
        <v>4</v>
      </c>
      <c r="L99" s="15">
        <v>6.75</v>
      </c>
      <c r="M99" s="16">
        <v>9.85</v>
      </c>
      <c r="N99" s="15">
        <v>2</v>
      </c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10.275</v>
      </c>
      <c r="E100" s="46">
        <f t="shared" si="31"/>
        <v>2</v>
      </c>
      <c r="F100" s="45">
        <f t="shared" si="27"/>
        <v>5.1375000000000002</v>
      </c>
      <c r="G100" s="40">
        <f>MAX(J100:BA100)</f>
        <v>6.2750000000000004</v>
      </c>
      <c r="H100" s="40"/>
      <c r="I100" s="52" t="s">
        <v>14</v>
      </c>
      <c r="J100" s="15">
        <v>4</v>
      </c>
      <c r="K100" s="15">
        <v>6.2750000000000004</v>
      </c>
      <c r="L100" s="15"/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90.3</v>
      </c>
      <c r="E101" s="46">
        <f t="shared" si="31"/>
        <v>10</v>
      </c>
      <c r="F101" s="45">
        <f t="shared" si="27"/>
        <v>9.0299999999999994</v>
      </c>
      <c r="G101" s="40">
        <f>MAX(J101:BA101)</f>
        <v>16.675000000000001</v>
      </c>
      <c r="H101" s="40"/>
      <c r="I101" s="52" t="s">
        <v>15</v>
      </c>
      <c r="J101" s="15">
        <v>9.0500000000000007</v>
      </c>
      <c r="K101" s="15">
        <v>9.3249999999999993</v>
      </c>
      <c r="L101" s="15">
        <v>7.5250000000000004</v>
      </c>
      <c r="M101" s="16">
        <v>8.875</v>
      </c>
      <c r="N101" s="15">
        <v>8.0500000000000007</v>
      </c>
      <c r="O101" s="15">
        <v>8.4499999999999993</v>
      </c>
      <c r="P101" s="15">
        <v>7.4</v>
      </c>
      <c r="Q101" s="15">
        <v>5.45</v>
      </c>
      <c r="R101" s="15">
        <v>16.675000000000001</v>
      </c>
      <c r="S101" s="15">
        <v>9.5</v>
      </c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0</v>
      </c>
      <c r="E102" s="46">
        <f t="shared" si="31"/>
        <v>0</v>
      </c>
      <c r="F102" s="45">
        <f t="shared" si="27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22.975000000000001</v>
      </c>
      <c r="E103" s="46">
        <f t="shared" si="31"/>
        <v>2</v>
      </c>
      <c r="F103" s="45">
        <f t="shared" si="27"/>
        <v>11.487500000000001</v>
      </c>
      <c r="G103" s="40">
        <f>MAX(J103:BA103)</f>
        <v>15.45</v>
      </c>
      <c r="H103" s="40"/>
      <c r="I103" s="52" t="s">
        <v>17</v>
      </c>
      <c r="J103" s="15">
        <v>7.5250000000000004</v>
      </c>
      <c r="K103" s="15">
        <v>15.45</v>
      </c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3.55</v>
      </c>
      <c r="E104" s="46">
        <f t="shared" si="31"/>
        <v>1</v>
      </c>
      <c r="F104" s="45">
        <f t="shared" si="27"/>
        <v>3.55</v>
      </c>
      <c r="G104" s="40">
        <f>MAX(J104:BA104)</f>
        <v>3.55</v>
      </c>
      <c r="H104" s="40"/>
      <c r="I104" s="52" t="s">
        <v>18</v>
      </c>
      <c r="J104" s="15">
        <v>3.55</v>
      </c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80.774999999999991</v>
      </c>
      <c r="E105" s="41">
        <f>SUM(E106:E111)</f>
        <v>8</v>
      </c>
      <c r="F105" s="40">
        <f t="shared" si="27"/>
        <v>10.096874999999999</v>
      </c>
      <c r="G105" s="151">
        <f>MAX(G106:G111)</f>
        <v>13.725</v>
      </c>
      <c r="H105" s="151">
        <f>H109</f>
        <v>0</v>
      </c>
      <c r="I105" s="53" t="s">
        <v>19</v>
      </c>
      <c r="J105" s="54">
        <f>COUNTIFS($J106:$BB111,"&gt;9,99",$J106:$BB111,"&lt;20")</f>
        <v>4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32.049999999999997</v>
      </c>
      <c r="E106" s="46">
        <f t="shared" ref="E106:E111" si="33">COUNT(J106:AZ106)</f>
        <v>3</v>
      </c>
      <c r="F106" s="45">
        <f t="shared" si="27"/>
        <v>10.683333333333332</v>
      </c>
      <c r="G106" s="40">
        <f t="shared" ref="G106:G111" si="34">MAX(J106:BA106)</f>
        <v>12.425000000000001</v>
      </c>
      <c r="H106" s="40"/>
      <c r="I106" s="52" t="s">
        <v>13</v>
      </c>
      <c r="J106" s="15">
        <v>12.425000000000001</v>
      </c>
      <c r="K106" s="15">
        <v>7.6</v>
      </c>
      <c r="L106" s="15">
        <v>12.025</v>
      </c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9.85</v>
      </c>
      <c r="E107" s="46">
        <f t="shared" si="33"/>
        <v>1</v>
      </c>
      <c r="F107" s="45">
        <f t="shared" si="27"/>
        <v>9.85</v>
      </c>
      <c r="G107" s="40">
        <f t="shared" si="34"/>
        <v>9.85</v>
      </c>
      <c r="H107" s="40"/>
      <c r="I107" s="52" t="s">
        <v>14</v>
      </c>
      <c r="J107" s="15">
        <v>9.85</v>
      </c>
      <c r="K107" s="15"/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0</v>
      </c>
      <c r="E108" s="46">
        <f t="shared" si="33"/>
        <v>0</v>
      </c>
      <c r="F108" s="45">
        <f t="shared" si="27"/>
        <v>0</v>
      </c>
      <c r="G108" s="40">
        <f t="shared" si="34"/>
        <v>0</v>
      </c>
      <c r="H108" s="40"/>
      <c r="I108" s="52" t="s">
        <v>15</v>
      </c>
      <c r="J108" s="15"/>
      <c r="K108" s="15"/>
      <c r="L108" s="15"/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20.924999999999997</v>
      </c>
      <c r="E110" s="46">
        <f t="shared" si="33"/>
        <v>2</v>
      </c>
      <c r="F110" s="45">
        <f t="shared" si="27"/>
        <v>10.462499999999999</v>
      </c>
      <c r="G110" s="40">
        <f t="shared" si="34"/>
        <v>12.725</v>
      </c>
      <c r="H110" s="40"/>
      <c r="I110" s="52" t="s">
        <v>17</v>
      </c>
      <c r="J110" s="15">
        <v>12.725</v>
      </c>
      <c r="K110" s="15">
        <v>8.1999999999999993</v>
      </c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17.95</v>
      </c>
      <c r="E111" s="46">
        <f t="shared" si="33"/>
        <v>2</v>
      </c>
      <c r="F111" s="45">
        <f t="shared" si="27"/>
        <v>8.9749999999999996</v>
      </c>
      <c r="G111" s="40">
        <f t="shared" si="34"/>
        <v>13.725</v>
      </c>
      <c r="H111" s="40"/>
      <c r="I111" s="52" t="s">
        <v>18</v>
      </c>
      <c r="J111" s="15">
        <v>4.2249999999999996</v>
      </c>
      <c r="K111" s="15">
        <v>13.725</v>
      </c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5.7</v>
      </c>
      <c r="E112" s="41">
        <f>SUM(E113:E118)</f>
        <v>1</v>
      </c>
      <c r="F112" s="40">
        <f t="shared" si="27"/>
        <v>5.7</v>
      </c>
      <c r="G112" s="151">
        <f>MAX(G113:G118)</f>
        <v>5.7</v>
      </c>
      <c r="H112" s="151">
        <f>H116</f>
        <v>0</v>
      </c>
      <c r="I112" s="53" t="s">
        <v>19</v>
      </c>
      <c r="J112" s="54">
        <f>COUNTIFS($J113:$BB118,"&gt;9,99",$J113:$BB118,"&lt;20")</f>
        <v>0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5.7</v>
      </c>
      <c r="E113" s="46">
        <f t="shared" ref="E113:E118" si="36">COUNT(J113:AZ113)</f>
        <v>1</v>
      </c>
      <c r="F113" s="45">
        <f t="shared" si="27"/>
        <v>5.7</v>
      </c>
      <c r="G113" s="40">
        <f>MAX(J113:BA113)</f>
        <v>5.7</v>
      </c>
      <c r="H113" s="40"/>
      <c r="I113" s="52" t="s">
        <v>13</v>
      </c>
      <c r="J113" s="15">
        <v>5.7</v>
      </c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MAX(J114:BA114)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0</v>
      </c>
      <c r="E115" s="46">
        <f t="shared" si="36"/>
        <v>0</v>
      </c>
      <c r="F115" s="45">
        <f t="shared" si="27"/>
        <v>0</v>
      </c>
      <c r="G115" s="40">
        <f>MAX(J115:BA115)</f>
        <v>0</v>
      </c>
      <c r="H115" s="40"/>
      <c r="I115" s="52" t="s">
        <v>15</v>
      </c>
      <c r="J115" s="15"/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93.825000000000017</v>
      </c>
      <c r="E119" s="41">
        <f>SUM(E120:E125)</f>
        <v>7</v>
      </c>
      <c r="F119" s="40">
        <f t="shared" si="27"/>
        <v>13.40357142857143</v>
      </c>
      <c r="G119" s="151">
        <f>MAX(G120:G125)</f>
        <v>15.025</v>
      </c>
      <c r="H119" s="151">
        <f>H123</f>
        <v>16.100000000000001</v>
      </c>
      <c r="I119" s="53" t="s">
        <v>19</v>
      </c>
      <c r="J119" s="54">
        <f>COUNTIFS($J120:$BB125,"&gt;9,99",$J120:$BB125,"&lt;20")</f>
        <v>7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1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0</v>
      </c>
      <c r="E120" s="46">
        <f t="shared" ref="E120:E125" si="38">COUNT(J120:AZ120)</f>
        <v>0</v>
      </c>
      <c r="F120" s="45">
        <f t="shared" si="27"/>
        <v>0</v>
      </c>
      <c r="G120" s="40">
        <f>MAX(J120:BA120)</f>
        <v>0</v>
      </c>
      <c r="H120" s="40"/>
      <c r="I120" s="52" t="s">
        <v>13</v>
      </c>
      <c r="J120" s="15"/>
      <c r="K120" s="15"/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11.95</v>
      </c>
      <c r="E121" s="46">
        <f t="shared" si="38"/>
        <v>1</v>
      </c>
      <c r="F121" s="45">
        <f t="shared" si="27"/>
        <v>11.95</v>
      </c>
      <c r="G121" s="40">
        <f>MAX(J121:BA121)</f>
        <v>11.95</v>
      </c>
      <c r="H121" s="40"/>
      <c r="I121" s="52" t="s">
        <v>14</v>
      </c>
      <c r="J121" s="15">
        <v>11.95</v>
      </c>
      <c r="K121" s="15"/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65.775000000000006</v>
      </c>
      <c r="E122" s="46">
        <f t="shared" si="38"/>
        <v>5</v>
      </c>
      <c r="F122" s="45">
        <f t="shared" si="27"/>
        <v>13.155000000000001</v>
      </c>
      <c r="G122" s="40">
        <f>MAX(J122:BA122)</f>
        <v>15.025</v>
      </c>
      <c r="H122" s="40"/>
      <c r="I122" s="52" t="s">
        <v>15</v>
      </c>
      <c r="J122" s="15">
        <v>12.574999999999999</v>
      </c>
      <c r="K122" s="15">
        <v>13.574999999999999</v>
      </c>
      <c r="L122" s="15">
        <v>12.1</v>
      </c>
      <c r="M122" s="16">
        <v>12.5</v>
      </c>
      <c r="N122" s="15">
        <v>15.025</v>
      </c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16.100000000000001</v>
      </c>
      <c r="E123" s="46">
        <f t="shared" si="38"/>
        <v>1</v>
      </c>
      <c r="F123" s="45">
        <f t="shared" si="27"/>
        <v>16.100000000000001</v>
      </c>
      <c r="G123" s="40"/>
      <c r="H123" s="40">
        <f>MAX(J123:AZ123)</f>
        <v>16.100000000000001</v>
      </c>
      <c r="I123" s="52" t="s">
        <v>16</v>
      </c>
      <c r="J123" s="15">
        <v>16.100000000000001</v>
      </c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0</v>
      </c>
      <c r="E124" s="46">
        <f t="shared" si="38"/>
        <v>0</v>
      </c>
      <c r="F124" s="45">
        <f t="shared" si="27"/>
        <v>0</v>
      </c>
      <c r="G124" s="40">
        <f>MAX(J124:BA124)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MAX(J125:BA125)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142.82500000000005</v>
      </c>
      <c r="E126" s="41">
        <f>SUM(E127:E132)</f>
        <v>13</v>
      </c>
      <c r="F126" s="40">
        <f t="shared" si="27"/>
        <v>10.986538461538466</v>
      </c>
      <c r="G126" s="151">
        <f>MAX(G127:G132)</f>
        <v>18.274999999999999</v>
      </c>
      <c r="H126" s="151">
        <f>H130</f>
        <v>11.175000000000001</v>
      </c>
      <c r="I126" s="53" t="s">
        <v>19</v>
      </c>
      <c r="J126" s="54">
        <f>COUNTIFS($J127:$BB132,"&gt;9,99",$J127:$BB132,"&lt;20")</f>
        <v>8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1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46.3</v>
      </c>
      <c r="E127" s="46">
        <f t="shared" ref="E127:E132" si="40">COUNT(J127:AZ127)</f>
        <v>3</v>
      </c>
      <c r="F127" s="45">
        <f t="shared" si="27"/>
        <v>15.433333333333332</v>
      </c>
      <c r="G127" s="40">
        <f>MAX(J127:BA127)</f>
        <v>18.274999999999999</v>
      </c>
      <c r="H127" s="40"/>
      <c r="I127" s="52" t="s">
        <v>13</v>
      </c>
      <c r="J127" s="15">
        <v>18.274999999999999</v>
      </c>
      <c r="K127" s="15">
        <v>11.6</v>
      </c>
      <c r="L127" s="15">
        <v>16.425000000000001</v>
      </c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32.225000000000001</v>
      </c>
      <c r="E128" s="46">
        <f t="shared" si="40"/>
        <v>4</v>
      </c>
      <c r="F128" s="45">
        <f t="shared" si="27"/>
        <v>8.0562500000000004</v>
      </c>
      <c r="G128" s="40">
        <f>MAX(J128:BA128)</f>
        <v>16.7</v>
      </c>
      <c r="H128" s="40"/>
      <c r="I128" s="52" t="s">
        <v>14</v>
      </c>
      <c r="J128" s="15">
        <v>4.3</v>
      </c>
      <c r="K128" s="15">
        <v>3.9</v>
      </c>
      <c r="L128" s="15">
        <v>16.7</v>
      </c>
      <c r="M128" s="16">
        <v>7.3250000000000002</v>
      </c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49.95</v>
      </c>
      <c r="E129" s="46">
        <f t="shared" si="40"/>
        <v>4</v>
      </c>
      <c r="F129" s="45">
        <f t="shared" si="27"/>
        <v>12.487500000000001</v>
      </c>
      <c r="G129" s="40">
        <f>MAX(J129:BA129)</f>
        <v>16.8</v>
      </c>
      <c r="H129" s="40"/>
      <c r="I129" s="52" t="s">
        <v>15</v>
      </c>
      <c r="J129" s="15">
        <v>14.925000000000001</v>
      </c>
      <c r="K129" s="15">
        <v>7.85</v>
      </c>
      <c r="L129" s="15">
        <v>10.375</v>
      </c>
      <c r="M129" s="16">
        <v>16.8</v>
      </c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11.175000000000001</v>
      </c>
      <c r="E130" s="46">
        <f t="shared" si="40"/>
        <v>1</v>
      </c>
      <c r="F130" s="45">
        <f t="shared" si="27"/>
        <v>11.175000000000001</v>
      </c>
      <c r="G130" s="40"/>
      <c r="H130" s="40">
        <f>MAX(J130:AZ130)</f>
        <v>11.175000000000001</v>
      </c>
      <c r="I130" s="52" t="s">
        <v>16</v>
      </c>
      <c r="J130" s="15">
        <v>11.175000000000001</v>
      </c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3.1749999999999998</v>
      </c>
      <c r="E132" s="46">
        <f t="shared" si="40"/>
        <v>1</v>
      </c>
      <c r="F132" s="45">
        <f t="shared" si="27"/>
        <v>3.1749999999999998</v>
      </c>
      <c r="G132" s="40">
        <f>MAX(J132:BA132)</f>
        <v>3.1749999999999998</v>
      </c>
      <c r="H132" s="40"/>
      <c r="I132" s="52" t="s">
        <v>18</v>
      </c>
      <c r="J132" s="15">
        <v>3.1749999999999998</v>
      </c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333.815</v>
      </c>
      <c r="E133" s="41">
        <f>SUM(E134:E139)</f>
        <v>38</v>
      </c>
      <c r="F133" s="40">
        <f t="shared" si="27"/>
        <v>8.7846052631578946</v>
      </c>
      <c r="G133" s="151">
        <f>MAX(G134:G139)</f>
        <v>16.565000000000001</v>
      </c>
      <c r="H133" s="151">
        <f>H137</f>
        <v>11.925000000000001</v>
      </c>
      <c r="I133" s="53" t="s">
        <v>19</v>
      </c>
      <c r="J133" s="54">
        <f>COUNTIFS($J134:$BB139,"&gt;9,99",$J134:$BB139,"&lt;20")</f>
        <v>13</v>
      </c>
      <c r="K133" s="54">
        <f>COUNTIFS($J134:$BB139,"&gt;19,99")</f>
        <v>0</v>
      </c>
      <c r="L133" s="54">
        <f>COUNTIFS($J137:$BA137,"&gt;4,99",$J137:$BA137,"&lt;9,99")</f>
        <v>0</v>
      </c>
      <c r="M133" s="54">
        <f>COUNTIFS($J137:$BB137,"&gt;9,99")</f>
        <v>2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91.899999999999991</v>
      </c>
      <c r="E134" s="46">
        <f t="shared" ref="E134:E139" si="42">COUNT(J134:AZ134)</f>
        <v>9</v>
      </c>
      <c r="F134" s="45">
        <f t="shared" si="27"/>
        <v>10.21111111111111</v>
      </c>
      <c r="G134" s="40">
        <f>MAX(J134:BA134)</f>
        <v>13.125</v>
      </c>
      <c r="H134" s="40"/>
      <c r="I134" s="52" t="s">
        <v>13</v>
      </c>
      <c r="J134" s="15">
        <v>8.3000000000000007</v>
      </c>
      <c r="K134" s="15">
        <v>12.9</v>
      </c>
      <c r="L134" s="15">
        <v>11.15</v>
      </c>
      <c r="M134" s="16">
        <v>10.4</v>
      </c>
      <c r="N134" s="15">
        <v>13.125</v>
      </c>
      <c r="O134" s="15">
        <v>10.175000000000001</v>
      </c>
      <c r="P134" s="15">
        <v>9.9749999999999996</v>
      </c>
      <c r="Q134" s="15">
        <v>7.4749999999999996</v>
      </c>
      <c r="R134" s="15">
        <v>8.4</v>
      </c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73.150000000000006</v>
      </c>
      <c r="E135" s="46">
        <f t="shared" si="42"/>
        <v>9</v>
      </c>
      <c r="F135" s="45">
        <f t="shared" si="27"/>
        <v>8.1277777777777782</v>
      </c>
      <c r="G135" s="40">
        <f>MAX(J135:BA135)</f>
        <v>10.9</v>
      </c>
      <c r="H135" s="40"/>
      <c r="I135" s="52" t="s">
        <v>14</v>
      </c>
      <c r="J135" s="15">
        <v>7.4749999999999996</v>
      </c>
      <c r="K135" s="15">
        <v>10.9</v>
      </c>
      <c r="L135" s="15">
        <v>6.85</v>
      </c>
      <c r="M135" s="16">
        <v>9.0500000000000007</v>
      </c>
      <c r="N135" s="15">
        <v>8.85</v>
      </c>
      <c r="O135" s="15">
        <v>5.15</v>
      </c>
      <c r="P135" s="15">
        <v>7.6</v>
      </c>
      <c r="Q135" s="15">
        <v>9.75</v>
      </c>
      <c r="R135" s="15">
        <v>7.5250000000000004</v>
      </c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124.61499999999999</v>
      </c>
      <c r="E136" s="46">
        <f t="shared" si="42"/>
        <v>13</v>
      </c>
      <c r="F136" s="45">
        <f t="shared" si="27"/>
        <v>9.5857692307692304</v>
      </c>
      <c r="G136" s="40">
        <f>MAX(J136:BA136)</f>
        <v>16.565000000000001</v>
      </c>
      <c r="H136" s="40"/>
      <c r="I136" s="52" t="s">
        <v>15</v>
      </c>
      <c r="J136" s="15">
        <v>9.375</v>
      </c>
      <c r="K136" s="15">
        <v>7.95</v>
      </c>
      <c r="L136" s="15">
        <v>7.5750000000000002</v>
      </c>
      <c r="M136" s="16">
        <v>12.175000000000001</v>
      </c>
      <c r="N136" s="15">
        <v>11.675000000000001</v>
      </c>
      <c r="O136" s="15">
        <v>12.4</v>
      </c>
      <c r="P136" s="15">
        <v>16.565000000000001</v>
      </c>
      <c r="Q136" s="15">
        <v>8.2249999999999996</v>
      </c>
      <c r="R136" s="15">
        <v>6.625</v>
      </c>
      <c r="S136" s="15">
        <v>9.125</v>
      </c>
      <c r="T136" s="15">
        <v>10.25</v>
      </c>
      <c r="U136" s="15">
        <v>9.1999999999999993</v>
      </c>
      <c r="V136" s="15">
        <v>3.4750000000000001</v>
      </c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22.4</v>
      </c>
      <c r="E137" s="46">
        <f t="shared" si="42"/>
        <v>2</v>
      </c>
      <c r="F137" s="45">
        <f t="shared" si="27"/>
        <v>11.2</v>
      </c>
      <c r="G137" s="40"/>
      <c r="H137" s="40">
        <f>MAX(J137:AZ137)</f>
        <v>11.925000000000001</v>
      </c>
      <c r="I137" s="52" t="s">
        <v>16</v>
      </c>
      <c r="J137" s="15">
        <v>11.925000000000001</v>
      </c>
      <c r="K137" s="15">
        <v>10.475</v>
      </c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8.9749999999999996</v>
      </c>
      <c r="E138" s="46">
        <f t="shared" si="42"/>
        <v>1</v>
      </c>
      <c r="F138" s="45">
        <f t="shared" si="27"/>
        <v>8.9749999999999996</v>
      </c>
      <c r="G138" s="40">
        <f>MAX(J138:BA138)</f>
        <v>8.9749999999999996</v>
      </c>
      <c r="H138" s="40"/>
      <c r="I138" s="52" t="s">
        <v>17</v>
      </c>
      <c r="J138" s="15">
        <v>8.9749999999999996</v>
      </c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12.775</v>
      </c>
      <c r="E139" s="46">
        <f t="shared" si="42"/>
        <v>4</v>
      </c>
      <c r="F139" s="45">
        <f t="shared" si="27"/>
        <v>3.1937500000000001</v>
      </c>
      <c r="G139" s="40">
        <f>MAX(J139:BA139)</f>
        <v>3.7250000000000001</v>
      </c>
      <c r="H139" s="40"/>
      <c r="I139" s="52" t="s">
        <v>18</v>
      </c>
      <c r="J139" s="15">
        <v>2.95</v>
      </c>
      <c r="K139" s="15">
        <v>2.7250000000000001</v>
      </c>
      <c r="L139" s="15">
        <v>3.375</v>
      </c>
      <c r="M139" s="16">
        <v>3.7250000000000001</v>
      </c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254.14999999999998</v>
      </c>
      <c r="E140" s="41">
        <f>SUM(E141:E146)</f>
        <v>30</v>
      </c>
      <c r="F140" s="40">
        <f t="shared" si="27"/>
        <v>8.4716666666666658</v>
      </c>
      <c r="G140" s="151">
        <f>MAX(G141:G146)</f>
        <v>15.55</v>
      </c>
      <c r="H140" s="151">
        <f>H144</f>
        <v>2.4500000000000002</v>
      </c>
      <c r="I140" s="53" t="s">
        <v>19</v>
      </c>
      <c r="J140" s="54">
        <f>COUNTIFS($J141:$BB146,"&gt;9,99",$J141:$BB146,"&lt;20")</f>
        <v>7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25.150000000000002</v>
      </c>
      <c r="E141" s="46">
        <f t="shared" ref="E141:E146" si="44">COUNT(J141:AZ141)</f>
        <v>3</v>
      </c>
      <c r="F141" s="45">
        <f t="shared" si="27"/>
        <v>8.3833333333333346</v>
      </c>
      <c r="G141" s="40">
        <f>MAX(J141:BA141)</f>
        <v>11.8</v>
      </c>
      <c r="H141" s="40"/>
      <c r="I141" s="52" t="s">
        <v>13</v>
      </c>
      <c r="J141" s="15">
        <v>7.0750000000000002</v>
      </c>
      <c r="K141" s="15">
        <v>6.2750000000000004</v>
      </c>
      <c r="L141" s="15">
        <v>11.8</v>
      </c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101.7</v>
      </c>
      <c r="E142" s="46">
        <f t="shared" si="44"/>
        <v>11</v>
      </c>
      <c r="F142" s="45">
        <f t="shared" si="27"/>
        <v>9.245454545454546</v>
      </c>
      <c r="G142" s="40">
        <f>MAX(J142:BA142)</f>
        <v>15.15</v>
      </c>
      <c r="H142" s="40"/>
      <c r="I142" s="52" t="s">
        <v>14</v>
      </c>
      <c r="J142" s="15">
        <v>6.5750000000000002</v>
      </c>
      <c r="K142" s="15">
        <v>11.3</v>
      </c>
      <c r="L142" s="15">
        <v>7.4749999999999996</v>
      </c>
      <c r="M142" s="16">
        <v>6.6</v>
      </c>
      <c r="N142" s="15">
        <v>9.3249999999999993</v>
      </c>
      <c r="O142" s="15">
        <v>7.75</v>
      </c>
      <c r="P142" s="15">
        <v>6.9</v>
      </c>
      <c r="Q142" s="15">
        <v>8.9499999999999993</v>
      </c>
      <c r="R142" s="15">
        <v>7.7</v>
      </c>
      <c r="S142" s="15">
        <v>13.975</v>
      </c>
      <c r="T142" s="15">
        <v>15.15</v>
      </c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105.62499999999999</v>
      </c>
      <c r="E143" s="46">
        <f t="shared" si="44"/>
        <v>11</v>
      </c>
      <c r="F143" s="45">
        <f t="shared" si="27"/>
        <v>9.6022727272727266</v>
      </c>
      <c r="G143" s="40">
        <f>MAX(J143:BA143)</f>
        <v>15.55</v>
      </c>
      <c r="H143" s="40"/>
      <c r="I143" s="52" t="s">
        <v>15</v>
      </c>
      <c r="J143" s="15">
        <v>6.9749999999999996</v>
      </c>
      <c r="K143" s="15">
        <v>6.75</v>
      </c>
      <c r="L143" s="15">
        <v>9.9</v>
      </c>
      <c r="M143" s="16">
        <v>15.55</v>
      </c>
      <c r="N143" s="15">
        <v>9.85</v>
      </c>
      <c r="O143" s="15">
        <v>12.324999999999999</v>
      </c>
      <c r="P143" s="15">
        <v>6.9249999999999998</v>
      </c>
      <c r="Q143" s="15">
        <v>12.525</v>
      </c>
      <c r="R143" s="15">
        <v>6.375</v>
      </c>
      <c r="S143" s="15">
        <v>8.9749999999999996</v>
      </c>
      <c r="T143" s="15">
        <v>9.4749999999999996</v>
      </c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2.4500000000000002</v>
      </c>
      <c r="E144" s="46">
        <f t="shared" si="44"/>
        <v>1</v>
      </c>
      <c r="F144" s="45">
        <f t="shared" si="27"/>
        <v>2.4500000000000002</v>
      </c>
      <c r="G144" s="40"/>
      <c r="H144" s="40">
        <f>MAX(J144:AZ144)</f>
        <v>2.4500000000000002</v>
      </c>
      <c r="I144" s="52" t="s">
        <v>16</v>
      </c>
      <c r="J144" s="15">
        <v>2.4500000000000002</v>
      </c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12.824999999999999</v>
      </c>
      <c r="E145" s="46">
        <f t="shared" si="44"/>
        <v>2</v>
      </c>
      <c r="F145" s="45">
        <f t="shared" si="27"/>
        <v>6.4124999999999996</v>
      </c>
      <c r="G145" s="40">
        <f>MAX(J145:BA145)</f>
        <v>7.15</v>
      </c>
      <c r="H145" s="40"/>
      <c r="I145" s="52" t="s">
        <v>17</v>
      </c>
      <c r="J145" s="15">
        <v>7.15</v>
      </c>
      <c r="K145" s="15">
        <v>5.6749999999999998</v>
      </c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6.4</v>
      </c>
      <c r="E146" s="46">
        <f t="shared" si="44"/>
        <v>2</v>
      </c>
      <c r="F146" s="45">
        <f t="shared" si="27"/>
        <v>3.2</v>
      </c>
      <c r="G146" s="40">
        <f>MAX(J146:BA146)</f>
        <v>3.7749999999999999</v>
      </c>
      <c r="H146" s="40"/>
      <c r="I146" s="52" t="s">
        <v>18</v>
      </c>
      <c r="J146" s="15">
        <v>3.7749999999999999</v>
      </c>
      <c r="K146" s="15">
        <v>2.625</v>
      </c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73.674999999999997</v>
      </c>
      <c r="E147" s="122">
        <f>SUM(E148:E153)</f>
        <v>9</v>
      </c>
      <c r="F147" s="50">
        <f t="shared" si="27"/>
        <v>8.18611111111111</v>
      </c>
      <c r="G147" s="151">
        <f>MAX(G148:G153)</f>
        <v>11.275</v>
      </c>
      <c r="H147" s="151">
        <f>H151</f>
        <v>0</v>
      </c>
      <c r="I147" s="53" t="s">
        <v>19</v>
      </c>
      <c r="J147" s="54">
        <f>COUNTIFS($J148:$BB153,"&gt;9,99",$J148:$BB153,"&lt;20")</f>
        <v>3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5">SUM(J148:AZ148)</f>
        <v>20.399999999999999</v>
      </c>
      <c r="E148" s="46">
        <f t="shared" ref="E148:E160" si="46">COUNT(J148:AZ148)</f>
        <v>2</v>
      </c>
      <c r="F148" s="45">
        <f t="shared" si="27"/>
        <v>10.199999999999999</v>
      </c>
      <c r="G148" s="40">
        <f>MAX(J148:BA148)</f>
        <v>10.95</v>
      </c>
      <c r="H148" s="40"/>
      <c r="I148" s="62" t="s">
        <v>13</v>
      </c>
      <c r="J148" s="15">
        <v>10.95</v>
      </c>
      <c r="K148" s="15">
        <v>9.4499999999999993</v>
      </c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5"/>
        <v>6.1749999999999998</v>
      </c>
      <c r="E149" s="46">
        <f t="shared" si="46"/>
        <v>1</v>
      </c>
      <c r="F149" s="45">
        <f t="shared" ref="F149:F160" si="47">IF(E149=0,0,D149/E149)</f>
        <v>6.1749999999999998</v>
      </c>
      <c r="G149" s="40">
        <f>MAX(J149:BA149)</f>
        <v>6.1749999999999998</v>
      </c>
      <c r="H149" s="40"/>
      <c r="I149" s="52" t="s">
        <v>14</v>
      </c>
      <c r="J149" s="15">
        <v>6.1749999999999998</v>
      </c>
      <c r="K149" s="15"/>
      <c r="L149" s="15"/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5"/>
        <v>38.25</v>
      </c>
      <c r="E150" s="46">
        <f t="shared" si="46"/>
        <v>4</v>
      </c>
      <c r="F150" s="45">
        <f t="shared" si="47"/>
        <v>9.5625</v>
      </c>
      <c r="G150" s="40">
        <f>MAX(J150:BA150)</f>
        <v>11.275</v>
      </c>
      <c r="H150" s="40"/>
      <c r="I150" s="52" t="s">
        <v>15</v>
      </c>
      <c r="J150" s="15">
        <v>10.9</v>
      </c>
      <c r="K150" s="15">
        <v>7.2249999999999996</v>
      </c>
      <c r="L150" s="15">
        <v>11.275</v>
      </c>
      <c r="M150" s="16">
        <v>8.85</v>
      </c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5"/>
        <v>0</v>
      </c>
      <c r="E151" s="46">
        <f t="shared" si="46"/>
        <v>0</v>
      </c>
      <c r="F151" s="45">
        <f t="shared" si="47"/>
        <v>0</v>
      </c>
      <c r="G151" s="40"/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5"/>
        <v>8.85</v>
      </c>
      <c r="E152" s="46">
        <f t="shared" si="46"/>
        <v>2</v>
      </c>
      <c r="F152" s="45">
        <f t="shared" si="47"/>
        <v>4.4249999999999998</v>
      </c>
      <c r="G152" s="40">
        <f>MAX(J152:BA152)</f>
        <v>4.5999999999999996</v>
      </c>
      <c r="H152" s="40"/>
      <c r="I152" s="52" t="s">
        <v>17</v>
      </c>
      <c r="J152" s="15">
        <v>4.5999999999999996</v>
      </c>
      <c r="K152" s="15">
        <v>4.25</v>
      </c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5"/>
        <v>0</v>
      </c>
      <c r="E153" s="46">
        <f t="shared" si="46"/>
        <v>0</v>
      </c>
      <c r="F153" s="45">
        <f t="shared" si="47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17.05</v>
      </c>
      <c r="E154" s="122">
        <f>SUM(E155:E160)</f>
        <v>2</v>
      </c>
      <c r="F154" s="50">
        <f t="shared" si="47"/>
        <v>8.5250000000000004</v>
      </c>
      <c r="G154" s="151">
        <f>MAX(G155:G160)</f>
        <v>9.15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7.9</v>
      </c>
      <c r="E155" s="247">
        <f t="shared" si="46"/>
        <v>1</v>
      </c>
      <c r="F155" s="51">
        <f t="shared" si="47"/>
        <v>7.9</v>
      </c>
      <c r="G155" s="50">
        <f t="shared" ref="G155:G157" si="49">MAX(J155:BA155)</f>
        <v>7.9</v>
      </c>
      <c r="H155" s="50"/>
      <c r="I155" s="62" t="s">
        <v>13</v>
      </c>
      <c r="J155" s="15">
        <v>7.9</v>
      </c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9.15</v>
      </c>
      <c r="E156" s="247">
        <f t="shared" si="46"/>
        <v>1</v>
      </c>
      <c r="F156" s="51">
        <f t="shared" si="47"/>
        <v>9.15</v>
      </c>
      <c r="G156" s="50">
        <f t="shared" si="49"/>
        <v>9.15</v>
      </c>
      <c r="H156" s="50"/>
      <c r="I156" s="52" t="s">
        <v>14</v>
      </c>
      <c r="J156" s="15">
        <v>9.15</v>
      </c>
      <c r="K156" s="15"/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6"/>
        <v>0</v>
      </c>
      <c r="F157" s="51">
        <f t="shared" si="47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6"/>
        <v>0</v>
      </c>
      <c r="F158" s="51">
        <f t="shared" si="47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6"/>
        <v>0</v>
      </c>
      <c r="F159" s="51">
        <f t="shared" si="47"/>
        <v>0</v>
      </c>
      <c r="G159" s="50">
        <f t="shared" ref="G159:G160" si="50">MAX(J159:BA159)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6"/>
        <v>0</v>
      </c>
      <c r="F160" s="51">
        <f t="shared" si="47"/>
        <v>0</v>
      </c>
      <c r="G160" s="50">
        <f t="shared" si="50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152.92500000000001</v>
      </c>
      <c r="E161" s="129">
        <f>SUM(E162:E167)</f>
        <v>21</v>
      </c>
      <c r="F161" s="128">
        <f>IF(E161=0,0,D161/E161)</f>
        <v>7.2821428571428575</v>
      </c>
      <c r="G161" s="155">
        <f>MAX(G162:G167)</f>
        <v>13</v>
      </c>
      <c r="H161" s="155">
        <f>H165</f>
        <v>4.1749999999999998</v>
      </c>
      <c r="I161" s="130" t="s">
        <v>19</v>
      </c>
      <c r="J161" s="131">
        <f>COUNTIFS($J162:$BB167,"&gt;9,99",$J162:$BB167,"&lt;20")</f>
        <v>2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35.125</v>
      </c>
      <c r="E162" s="97">
        <f t="shared" ref="E162:E167" si="52">COUNT(J162:AZ162)</f>
        <v>4</v>
      </c>
      <c r="F162" s="96">
        <f t="shared" ref="F162:F225" si="53">IF(E162=0,0,D162/E162)</f>
        <v>8.78125</v>
      </c>
      <c r="G162" s="92">
        <f>MAX(J162:BA162)</f>
        <v>13</v>
      </c>
      <c r="H162" s="92"/>
      <c r="I162" s="98" t="s">
        <v>13</v>
      </c>
      <c r="J162" s="15">
        <v>8.7249999999999996</v>
      </c>
      <c r="K162" s="15">
        <v>7.7249999999999996</v>
      </c>
      <c r="L162" s="15">
        <v>5.6749999999999998</v>
      </c>
      <c r="M162" s="16">
        <v>13</v>
      </c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29.575000000000003</v>
      </c>
      <c r="E163" s="97">
        <f t="shared" si="52"/>
        <v>4</v>
      </c>
      <c r="F163" s="96">
        <f t="shared" si="53"/>
        <v>7.3937500000000007</v>
      </c>
      <c r="G163" s="92">
        <f>MAX(J163:BA163)</f>
        <v>9.375</v>
      </c>
      <c r="H163" s="92"/>
      <c r="I163" s="98" t="s">
        <v>14</v>
      </c>
      <c r="J163" s="15">
        <v>7.6</v>
      </c>
      <c r="K163" s="15">
        <v>4.2</v>
      </c>
      <c r="L163" s="15">
        <v>9.375</v>
      </c>
      <c r="M163" s="16">
        <v>8.4</v>
      </c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79.675000000000011</v>
      </c>
      <c r="E164" s="97">
        <f t="shared" si="52"/>
        <v>11</v>
      </c>
      <c r="F164" s="96">
        <f t="shared" si="53"/>
        <v>7.2431818181818191</v>
      </c>
      <c r="G164" s="92">
        <f>MAX(J164:BA164)</f>
        <v>10.775</v>
      </c>
      <c r="H164" s="92"/>
      <c r="I164" s="98" t="s">
        <v>15</v>
      </c>
      <c r="J164" s="15">
        <v>7.9749999999999996</v>
      </c>
      <c r="K164" s="15">
        <v>10.775</v>
      </c>
      <c r="L164" s="15">
        <v>7.3250000000000002</v>
      </c>
      <c r="M164" s="16">
        <v>3.75</v>
      </c>
      <c r="N164" s="15">
        <v>7.45</v>
      </c>
      <c r="O164" s="15">
        <v>5.5750000000000002</v>
      </c>
      <c r="P164" s="15">
        <v>7.15</v>
      </c>
      <c r="Q164" s="15">
        <v>6.35</v>
      </c>
      <c r="R164" s="15">
        <v>7.9</v>
      </c>
      <c r="S164" s="15">
        <v>6.9</v>
      </c>
      <c r="T164" s="15">
        <v>8.5250000000000004</v>
      </c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4.1749999999999998</v>
      </c>
      <c r="E165" s="97">
        <f t="shared" si="52"/>
        <v>1</v>
      </c>
      <c r="F165" s="96">
        <f t="shared" si="53"/>
        <v>4.1749999999999998</v>
      </c>
      <c r="G165" s="92"/>
      <c r="H165" s="92">
        <f>MAX(J165:AZ165)</f>
        <v>4.1749999999999998</v>
      </c>
      <c r="I165" s="98" t="s">
        <v>16</v>
      </c>
      <c r="J165" s="15">
        <v>4.1749999999999998</v>
      </c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4.375</v>
      </c>
      <c r="E166" s="97">
        <f t="shared" si="52"/>
        <v>1</v>
      </c>
      <c r="F166" s="96">
        <f t="shared" si="53"/>
        <v>4.375</v>
      </c>
      <c r="G166" s="92">
        <f>MAX(J166:BA166)</f>
        <v>4.375</v>
      </c>
      <c r="H166" s="92"/>
      <c r="I166" s="98" t="s">
        <v>17</v>
      </c>
      <c r="J166" s="15">
        <v>4.375</v>
      </c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65.05</v>
      </c>
      <c r="E168" s="93">
        <f>SUM(E169:E174)</f>
        <v>10</v>
      </c>
      <c r="F168" s="92">
        <f t="shared" si="53"/>
        <v>6.5049999999999999</v>
      </c>
      <c r="G168" s="153">
        <f>MAX(G169:G174)</f>
        <v>7.7</v>
      </c>
      <c r="H168" s="153">
        <f>H172</f>
        <v>10.199999999999999</v>
      </c>
      <c r="I168" s="102" t="s">
        <v>19</v>
      </c>
      <c r="J168" s="105">
        <f>COUNTIFS($J169:$BB174,"&gt;9,99",$J169:$BB174,"&lt;20")</f>
        <v>1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1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19.925000000000001</v>
      </c>
      <c r="E169" s="97">
        <f t="shared" ref="E169:E174" si="55">COUNT(J169:AZ169)</f>
        <v>3</v>
      </c>
      <c r="F169" s="96">
        <f t="shared" si="53"/>
        <v>6.6416666666666666</v>
      </c>
      <c r="G169" s="92">
        <f>MAX(J169:BA169)</f>
        <v>7.7</v>
      </c>
      <c r="H169" s="92"/>
      <c r="I169" s="98" t="s">
        <v>13</v>
      </c>
      <c r="J169" s="15">
        <v>5.5750000000000002</v>
      </c>
      <c r="K169" s="15">
        <v>6.65</v>
      </c>
      <c r="L169" s="15">
        <v>7.7</v>
      </c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3.3250000000000002</v>
      </c>
      <c r="E170" s="97">
        <f t="shared" si="55"/>
        <v>1</v>
      </c>
      <c r="F170" s="96">
        <f t="shared" si="53"/>
        <v>3.3250000000000002</v>
      </c>
      <c r="G170" s="92">
        <f>MAX(J170:BA170)</f>
        <v>3.3250000000000002</v>
      </c>
      <c r="H170" s="92"/>
      <c r="I170" s="98" t="s">
        <v>14</v>
      </c>
      <c r="J170" s="15">
        <v>3.3250000000000002</v>
      </c>
      <c r="K170" s="15"/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31.599999999999998</v>
      </c>
      <c r="E171" s="97">
        <f t="shared" si="55"/>
        <v>5</v>
      </c>
      <c r="F171" s="96">
        <f t="shared" si="53"/>
        <v>6.3199999999999994</v>
      </c>
      <c r="G171" s="92">
        <f>MAX(J171:BA171)</f>
        <v>7.5</v>
      </c>
      <c r="H171" s="92"/>
      <c r="I171" s="98" t="s">
        <v>15</v>
      </c>
      <c r="J171" s="15">
        <v>7.5</v>
      </c>
      <c r="K171" s="15">
        <v>5.9249999999999998</v>
      </c>
      <c r="L171" s="15">
        <v>6.3250000000000002</v>
      </c>
      <c r="M171" s="16">
        <v>6.4</v>
      </c>
      <c r="N171" s="15">
        <v>5.45</v>
      </c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10.199999999999999</v>
      </c>
      <c r="E172" s="97">
        <f t="shared" si="55"/>
        <v>1</v>
      </c>
      <c r="F172" s="96">
        <f t="shared" si="53"/>
        <v>10.199999999999999</v>
      </c>
      <c r="G172" s="92"/>
      <c r="H172" s="92">
        <f>MAX(J172:AZ172)</f>
        <v>10.199999999999999</v>
      </c>
      <c r="I172" s="98" t="s">
        <v>16</v>
      </c>
      <c r="J172" s="15">
        <v>10.199999999999999</v>
      </c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65.900000000000006</v>
      </c>
      <c r="E175" s="93">
        <f>SUM(E176:E181)</f>
        <v>13</v>
      </c>
      <c r="F175" s="92">
        <f t="shared" si="53"/>
        <v>5.0692307692307699</v>
      </c>
      <c r="G175" s="153">
        <f>MAX(G176:G181)</f>
        <v>8.5749999999999993</v>
      </c>
      <c r="H175" s="153">
        <f>H179</f>
        <v>0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6.65</v>
      </c>
      <c r="E176" s="97">
        <f t="shared" ref="E176:E181" si="57">COUNT(J176:AZ176)</f>
        <v>1</v>
      </c>
      <c r="F176" s="96">
        <f t="shared" si="53"/>
        <v>6.65</v>
      </c>
      <c r="G176" s="92">
        <f>MAX(J176:BA176)</f>
        <v>6.65</v>
      </c>
      <c r="H176" s="92"/>
      <c r="I176" s="98" t="s">
        <v>13</v>
      </c>
      <c r="J176" s="15">
        <v>6.65</v>
      </c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23.6</v>
      </c>
      <c r="E177" s="97">
        <f t="shared" si="57"/>
        <v>7</v>
      </c>
      <c r="F177" s="96">
        <f t="shared" si="53"/>
        <v>3.3714285714285714</v>
      </c>
      <c r="G177" s="92">
        <f>MAX(J177:BA177)</f>
        <v>7.4</v>
      </c>
      <c r="H177" s="92"/>
      <c r="I177" s="98" t="s">
        <v>14</v>
      </c>
      <c r="J177" s="15">
        <v>2.125</v>
      </c>
      <c r="K177" s="15">
        <v>2.2000000000000002</v>
      </c>
      <c r="L177" s="15">
        <v>2.4249999999999998</v>
      </c>
      <c r="M177" s="16">
        <v>2.75</v>
      </c>
      <c r="N177" s="15">
        <v>1.7250000000000001</v>
      </c>
      <c r="O177" s="15">
        <v>4.9749999999999996</v>
      </c>
      <c r="P177" s="15">
        <v>7.4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35.65</v>
      </c>
      <c r="E178" s="97">
        <f t="shared" si="57"/>
        <v>5</v>
      </c>
      <c r="F178" s="96">
        <f t="shared" si="53"/>
        <v>7.13</v>
      </c>
      <c r="G178" s="92">
        <f>MAX(J178:BA178)</f>
        <v>8.5749999999999993</v>
      </c>
      <c r="H178" s="92"/>
      <c r="I178" s="98" t="s">
        <v>15</v>
      </c>
      <c r="J178" s="15">
        <v>6.45</v>
      </c>
      <c r="K178" s="15">
        <v>7.6</v>
      </c>
      <c r="L178" s="15">
        <v>8.5749999999999993</v>
      </c>
      <c r="M178" s="16">
        <v>5.4249999999999998</v>
      </c>
      <c r="N178" s="15">
        <v>7.6</v>
      </c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0</v>
      </c>
      <c r="E179" s="97">
        <f t="shared" si="57"/>
        <v>0</v>
      </c>
      <c r="F179" s="96">
        <f t="shared" si="53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0</v>
      </c>
      <c r="E182" s="93">
        <f>SUM(E183:E188)</f>
        <v>0</v>
      </c>
      <c r="F182" s="92">
        <f t="shared" si="53"/>
        <v>0</v>
      </c>
      <c r="G182" s="153">
        <f>MAX(G183:G188)</f>
        <v>0</v>
      </c>
      <c r="H182" s="153">
        <f>H186</f>
        <v>0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0</v>
      </c>
      <c r="E183" s="97">
        <f t="shared" ref="E183:E188" si="59">COUNT(J183:AZ183)</f>
        <v>0</v>
      </c>
      <c r="F183" s="96">
        <f t="shared" si="53"/>
        <v>0</v>
      </c>
      <c r="G183" s="92">
        <f t="shared" ref="G183:G188" si="60">MAX(J183:BA183)</f>
        <v>0</v>
      </c>
      <c r="H183" s="92"/>
      <c r="I183" s="98" t="s">
        <v>13</v>
      </c>
      <c r="J183" s="15"/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0</v>
      </c>
      <c r="E184" s="97">
        <f t="shared" si="59"/>
        <v>0</v>
      </c>
      <c r="F184" s="96">
        <f t="shared" si="53"/>
        <v>0</v>
      </c>
      <c r="G184" s="92">
        <f t="shared" si="60"/>
        <v>0</v>
      </c>
      <c r="H184" s="92"/>
      <c r="I184" s="98" t="s">
        <v>14</v>
      </c>
      <c r="J184" s="15"/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0</v>
      </c>
      <c r="E185" s="97">
        <f t="shared" si="59"/>
        <v>0</v>
      </c>
      <c r="F185" s="96">
        <f t="shared" si="53"/>
        <v>0</v>
      </c>
      <c r="G185" s="92">
        <f t="shared" si="60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0</v>
      </c>
      <c r="E186" s="97">
        <f t="shared" si="59"/>
        <v>0</v>
      </c>
      <c r="F186" s="96">
        <f t="shared" si="53"/>
        <v>0</v>
      </c>
      <c r="G186" s="92">
        <f t="shared" si="60"/>
        <v>0</v>
      </c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27.75</v>
      </c>
      <c r="E189" s="93">
        <f>SUM(E190:E195)</f>
        <v>6</v>
      </c>
      <c r="F189" s="92">
        <f t="shared" si="53"/>
        <v>4.625</v>
      </c>
      <c r="G189" s="153">
        <f>MAX(G190:G195)</f>
        <v>11.2</v>
      </c>
      <c r="H189" s="153">
        <f>H193</f>
        <v>0</v>
      </c>
      <c r="I189" s="102" t="s">
        <v>19</v>
      </c>
      <c r="J189" s="105">
        <f>COUNTIFS($J190:$BB195,"&gt;9,99",$J190:$BB195,"&lt;20")</f>
        <v>1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3.4249999999999998</v>
      </c>
      <c r="E190" s="97">
        <f t="shared" ref="E190:E195" si="62">COUNT(J190:AZ190)</f>
        <v>1</v>
      </c>
      <c r="F190" s="96">
        <f t="shared" si="53"/>
        <v>3.4249999999999998</v>
      </c>
      <c r="G190" s="92">
        <f>MAX(J190:BA190)</f>
        <v>3.4249999999999998</v>
      </c>
      <c r="H190" s="92"/>
      <c r="I190" s="98" t="s">
        <v>13</v>
      </c>
      <c r="J190" s="15">
        <v>3.4249999999999998</v>
      </c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6.4</v>
      </c>
      <c r="E191" s="97">
        <f t="shared" si="62"/>
        <v>3</v>
      </c>
      <c r="F191" s="96">
        <f t="shared" si="53"/>
        <v>2.1333333333333333</v>
      </c>
      <c r="G191" s="92">
        <f>MAX(J191:BA191)</f>
        <v>2.7</v>
      </c>
      <c r="H191" s="92"/>
      <c r="I191" s="98" t="s">
        <v>14</v>
      </c>
      <c r="J191" s="15">
        <v>2.25</v>
      </c>
      <c r="K191" s="15">
        <v>1.45</v>
      </c>
      <c r="L191" s="15">
        <v>2.7</v>
      </c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11.2</v>
      </c>
      <c r="E192" s="97">
        <f t="shared" si="62"/>
        <v>1</v>
      </c>
      <c r="F192" s="96">
        <f t="shared" si="53"/>
        <v>11.2</v>
      </c>
      <c r="G192" s="92">
        <f>MAX(J192:BA192)</f>
        <v>11.2</v>
      </c>
      <c r="H192" s="92"/>
      <c r="I192" s="98" t="s">
        <v>15</v>
      </c>
      <c r="J192" s="15">
        <v>11.2</v>
      </c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0</v>
      </c>
      <c r="E193" s="97">
        <f t="shared" si="62"/>
        <v>0</v>
      </c>
      <c r="F193" s="96">
        <f t="shared" si="53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6.7249999999999996</v>
      </c>
      <c r="E194" s="97">
        <f t="shared" si="62"/>
        <v>1</v>
      </c>
      <c r="F194" s="96">
        <f t="shared" si="53"/>
        <v>6.7249999999999996</v>
      </c>
      <c r="G194" s="92">
        <f>MAX(J194:BA194)</f>
        <v>6.7249999999999996</v>
      </c>
      <c r="H194" s="92"/>
      <c r="I194" s="98" t="s">
        <v>17</v>
      </c>
      <c r="J194" s="15">
        <v>6.7249999999999996</v>
      </c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11.775</v>
      </c>
      <c r="E196" s="93">
        <f>SUM(E197:E202)</f>
        <v>5</v>
      </c>
      <c r="F196" s="92">
        <f t="shared" si="53"/>
        <v>2.355</v>
      </c>
      <c r="G196" s="153">
        <f>MAX(G197:G202)</f>
        <v>3.8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0</v>
      </c>
      <c r="E197" s="97">
        <f t="shared" ref="E197:E202" si="64">COUNT(J197:AZ197)</f>
        <v>0</v>
      </c>
      <c r="F197" s="96">
        <f t="shared" si="53"/>
        <v>0</v>
      </c>
      <c r="G197" s="92">
        <f t="shared" ref="G197:G202" si="65">MAX(J197:BA197)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11.775</v>
      </c>
      <c r="E198" s="97">
        <f t="shared" si="64"/>
        <v>5</v>
      </c>
      <c r="F198" s="96">
        <f t="shared" si="53"/>
        <v>2.355</v>
      </c>
      <c r="G198" s="92">
        <f t="shared" si="65"/>
        <v>3.8</v>
      </c>
      <c r="H198" s="92"/>
      <c r="I198" s="98" t="s">
        <v>14</v>
      </c>
      <c r="J198" s="15">
        <v>1.45</v>
      </c>
      <c r="K198" s="15">
        <v>1.875</v>
      </c>
      <c r="L198" s="15">
        <v>3.8</v>
      </c>
      <c r="M198" s="16">
        <v>3.1749999999999998</v>
      </c>
      <c r="N198" s="15">
        <v>1.4750000000000001</v>
      </c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0</v>
      </c>
      <c r="E200" s="97">
        <f t="shared" si="64"/>
        <v>0</v>
      </c>
      <c r="F200" s="96">
        <f t="shared" si="53"/>
        <v>0</v>
      </c>
      <c r="G200" s="92">
        <f t="shared" si="65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129.25</v>
      </c>
      <c r="E203" s="93">
        <f>SUM(E204:E209)</f>
        <v>13</v>
      </c>
      <c r="F203" s="92">
        <f t="shared" si="53"/>
        <v>9.9423076923076916</v>
      </c>
      <c r="G203" s="153">
        <f>MAX(G204:G209)</f>
        <v>13.375</v>
      </c>
      <c r="H203" s="153">
        <f>H207</f>
        <v>0</v>
      </c>
      <c r="I203" s="102" t="s">
        <v>19</v>
      </c>
      <c r="J203" s="105">
        <f>COUNTIFS($J204:$BB209,"&gt;9,99",$J204:$BB209,"&lt;20")</f>
        <v>7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21.3</v>
      </c>
      <c r="E204" s="97">
        <f t="shared" ref="E204:E209" si="67">COUNT(J204:AZ204)</f>
        <v>2</v>
      </c>
      <c r="F204" s="96">
        <f t="shared" si="53"/>
        <v>10.65</v>
      </c>
      <c r="G204" s="92">
        <f>MAX(J204:BA204)</f>
        <v>10.675000000000001</v>
      </c>
      <c r="H204" s="92"/>
      <c r="I204" s="98" t="s">
        <v>13</v>
      </c>
      <c r="J204" s="15">
        <v>10.625</v>
      </c>
      <c r="K204" s="15">
        <v>10.675000000000001</v>
      </c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51.175000000000004</v>
      </c>
      <c r="E205" s="97">
        <f t="shared" si="67"/>
        <v>6</v>
      </c>
      <c r="F205" s="96">
        <f t="shared" si="53"/>
        <v>8.5291666666666668</v>
      </c>
      <c r="G205" s="92">
        <f>MAX(J205:BA205)</f>
        <v>12.675000000000001</v>
      </c>
      <c r="H205" s="92"/>
      <c r="I205" s="98" t="s">
        <v>14</v>
      </c>
      <c r="J205" s="15">
        <v>7.7</v>
      </c>
      <c r="K205" s="15">
        <v>9.8249999999999993</v>
      </c>
      <c r="L205" s="15">
        <v>7.6749999999999998</v>
      </c>
      <c r="M205" s="16">
        <v>8.0749999999999993</v>
      </c>
      <c r="N205" s="15">
        <v>12.675000000000001</v>
      </c>
      <c r="O205" s="15">
        <v>5.2249999999999996</v>
      </c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56.775000000000006</v>
      </c>
      <c r="E206" s="97">
        <f t="shared" si="67"/>
        <v>5</v>
      </c>
      <c r="F206" s="96">
        <f t="shared" si="53"/>
        <v>11.355</v>
      </c>
      <c r="G206" s="92">
        <f>MAX(J206:BA206)</f>
        <v>13.375</v>
      </c>
      <c r="H206" s="92"/>
      <c r="I206" s="98" t="s">
        <v>15</v>
      </c>
      <c r="J206" s="15">
        <v>12.25</v>
      </c>
      <c r="K206" s="15">
        <v>13.375</v>
      </c>
      <c r="L206" s="15">
        <v>7.7249999999999996</v>
      </c>
      <c r="M206" s="16">
        <v>12.725</v>
      </c>
      <c r="N206" s="15">
        <v>10.7</v>
      </c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0</v>
      </c>
      <c r="E207" s="97">
        <f t="shared" si="67"/>
        <v>0</v>
      </c>
      <c r="F207" s="96">
        <f t="shared" si="53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41.150000000000006</v>
      </c>
      <c r="E210" s="93">
        <f>SUM(E211:E216)</f>
        <v>5</v>
      </c>
      <c r="F210" s="92">
        <f t="shared" si="53"/>
        <v>8.23</v>
      </c>
      <c r="G210" s="153">
        <f>MAX(G211:G216)</f>
        <v>14.4</v>
      </c>
      <c r="H210" s="153">
        <f>H214</f>
        <v>0</v>
      </c>
      <c r="I210" s="102" t="s">
        <v>19</v>
      </c>
      <c r="J210" s="105">
        <f>COUNTIFS($J211:$BB216,"&gt;9,99",$J211:$BB216,"&lt;20")</f>
        <v>1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8.9250000000000007</v>
      </c>
      <c r="E211" s="97">
        <f t="shared" ref="E211:E216" si="69">COUNT(J211:AZ211)</f>
        <v>1</v>
      </c>
      <c r="F211" s="96">
        <f t="shared" si="53"/>
        <v>8.9250000000000007</v>
      </c>
      <c r="G211" s="92">
        <f>MAX(J211:BA211)</f>
        <v>8.9250000000000007</v>
      </c>
      <c r="H211" s="92"/>
      <c r="I211" s="98" t="s">
        <v>13</v>
      </c>
      <c r="J211" s="15">
        <v>8.9250000000000007</v>
      </c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10.799999999999999</v>
      </c>
      <c r="E212" s="97">
        <f t="shared" si="69"/>
        <v>2</v>
      </c>
      <c r="F212" s="96">
        <f t="shared" si="53"/>
        <v>5.3999999999999995</v>
      </c>
      <c r="G212" s="92">
        <f>MAX(J212:BA212)</f>
        <v>9.35</v>
      </c>
      <c r="H212" s="92"/>
      <c r="I212" s="98" t="s">
        <v>14</v>
      </c>
      <c r="J212" s="15">
        <v>1.45</v>
      </c>
      <c r="K212" s="15">
        <v>9.35</v>
      </c>
      <c r="L212" s="15"/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21.425000000000001</v>
      </c>
      <c r="E213" s="97">
        <f t="shared" si="69"/>
        <v>2</v>
      </c>
      <c r="F213" s="96">
        <f t="shared" si="53"/>
        <v>10.7125</v>
      </c>
      <c r="G213" s="92">
        <f>MAX(J213:BA213)</f>
        <v>14.4</v>
      </c>
      <c r="H213" s="92"/>
      <c r="I213" s="98" t="s">
        <v>15</v>
      </c>
      <c r="J213" s="15">
        <v>7.0250000000000004</v>
      </c>
      <c r="K213" s="15">
        <v>14.4</v>
      </c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0</v>
      </c>
      <c r="E214" s="97">
        <f t="shared" si="69"/>
        <v>0</v>
      </c>
      <c r="F214" s="96">
        <f t="shared" si="53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0</v>
      </c>
      <c r="E215" s="97">
        <f t="shared" si="69"/>
        <v>0</v>
      </c>
      <c r="F215" s="96">
        <f t="shared" si="53"/>
        <v>0</v>
      </c>
      <c r="G215" s="92">
        <f>MAX(J215:BA215)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140.82499999999999</v>
      </c>
      <c r="E217" s="93">
        <f>SUM(E218:E223)</f>
        <v>18</v>
      </c>
      <c r="F217" s="92">
        <f t="shared" si="53"/>
        <v>7.8236111111111102</v>
      </c>
      <c r="G217" s="153">
        <f>MAX(G218:G223)</f>
        <v>15.7</v>
      </c>
      <c r="H217" s="153">
        <f>H221</f>
        <v>8.0500000000000007</v>
      </c>
      <c r="I217" s="102" t="s">
        <v>19</v>
      </c>
      <c r="J217" s="105">
        <f>COUNTIFS($J218:$BB223,"&gt;9,99",$J218:$BB223,"&lt;20")</f>
        <v>4</v>
      </c>
      <c r="K217" s="105">
        <f>COUNTIFS($J218:$BB223,"&gt;19,99")</f>
        <v>0</v>
      </c>
      <c r="L217" s="105">
        <f>COUNTIFS($J221:$BA221,"&gt;4,99",$J221:$BA221,"&lt;9,99")</f>
        <v>2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45.974999999999994</v>
      </c>
      <c r="E218" s="97">
        <f t="shared" ref="E218:E223" si="71">COUNT(J218:AZ218)</f>
        <v>4</v>
      </c>
      <c r="F218" s="96">
        <f t="shared" si="53"/>
        <v>11.493749999999999</v>
      </c>
      <c r="G218" s="92">
        <f>MAX(J218:BA218)</f>
        <v>15.7</v>
      </c>
      <c r="H218" s="92"/>
      <c r="I218" s="98" t="s">
        <v>13</v>
      </c>
      <c r="J218" s="15">
        <v>11.3</v>
      </c>
      <c r="K218" s="15">
        <v>11.85</v>
      </c>
      <c r="L218" s="15">
        <v>15.7</v>
      </c>
      <c r="M218" s="16">
        <v>7.125</v>
      </c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30.450000000000003</v>
      </c>
      <c r="E219" s="97">
        <f t="shared" si="71"/>
        <v>5</v>
      </c>
      <c r="F219" s="96">
        <f t="shared" si="53"/>
        <v>6.0900000000000007</v>
      </c>
      <c r="G219" s="92">
        <f>MAX(J219:BA219)</f>
        <v>8.9749999999999996</v>
      </c>
      <c r="H219" s="92"/>
      <c r="I219" s="98" t="s">
        <v>14</v>
      </c>
      <c r="J219" s="15">
        <v>8.9749999999999996</v>
      </c>
      <c r="K219" s="15">
        <v>2.3250000000000002</v>
      </c>
      <c r="L219" s="15">
        <v>7.8</v>
      </c>
      <c r="M219" s="16">
        <v>6.6</v>
      </c>
      <c r="N219" s="15">
        <v>4.75</v>
      </c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45.800000000000004</v>
      </c>
      <c r="E220" s="97">
        <f t="shared" si="71"/>
        <v>6</v>
      </c>
      <c r="F220" s="96">
        <f t="shared" si="53"/>
        <v>7.6333333333333337</v>
      </c>
      <c r="G220" s="92">
        <f>MAX(J220:BA220)</f>
        <v>11.4</v>
      </c>
      <c r="H220" s="92"/>
      <c r="I220" s="98" t="s">
        <v>15</v>
      </c>
      <c r="J220" s="15">
        <v>7.75</v>
      </c>
      <c r="K220" s="15">
        <v>4.4000000000000004</v>
      </c>
      <c r="L220" s="15">
        <v>8.5</v>
      </c>
      <c r="M220" s="16">
        <v>6.4249999999999998</v>
      </c>
      <c r="N220" s="15">
        <v>11.4</v>
      </c>
      <c r="O220" s="15">
        <v>7.3250000000000002</v>
      </c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18.600000000000001</v>
      </c>
      <c r="E221" s="97">
        <f t="shared" si="71"/>
        <v>3</v>
      </c>
      <c r="F221" s="96">
        <f t="shared" si="53"/>
        <v>6.2</v>
      </c>
      <c r="G221" s="92"/>
      <c r="H221" s="92">
        <f>MAX(J221:AZ221)</f>
        <v>8.0500000000000007</v>
      </c>
      <c r="I221" s="98" t="s">
        <v>16</v>
      </c>
      <c r="J221" s="15">
        <v>8.0500000000000007</v>
      </c>
      <c r="K221" s="15">
        <v>7.2249999999999996</v>
      </c>
      <c r="L221" s="15">
        <v>3.3250000000000002</v>
      </c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53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53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65.2</v>
      </c>
      <c r="E224" s="107">
        <f>SUM(E225:E230)</f>
        <v>7</v>
      </c>
      <c r="F224" s="101">
        <f t="shared" si="53"/>
        <v>9.3142857142857149</v>
      </c>
      <c r="G224" s="153">
        <f>MAX(G225:G230)</f>
        <v>14.5</v>
      </c>
      <c r="H224" s="153">
        <f>H228</f>
        <v>0</v>
      </c>
      <c r="I224" s="102" t="s">
        <v>19</v>
      </c>
      <c r="J224" s="105">
        <f>COUNTIFS($J225:$BB230,"&gt;9,99",$J225:$BB230,"&lt;20")</f>
        <v>2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2">SUM(J225:AZ225)</f>
        <v>23.35</v>
      </c>
      <c r="E225" s="97">
        <f t="shared" ref="E225:E230" si="73">COUNT(J225:AZ225)</f>
        <v>2</v>
      </c>
      <c r="F225" s="96">
        <f t="shared" si="53"/>
        <v>11.675000000000001</v>
      </c>
      <c r="G225" s="92">
        <f>MAX(J225:BA225)</f>
        <v>14.5</v>
      </c>
      <c r="H225" s="92"/>
      <c r="I225" s="106" t="s">
        <v>13</v>
      </c>
      <c r="J225" s="15">
        <v>14.5</v>
      </c>
      <c r="K225" s="15">
        <v>8.85</v>
      </c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2"/>
        <v>7.15</v>
      </c>
      <c r="E226" s="97">
        <f t="shared" si="73"/>
        <v>1</v>
      </c>
      <c r="F226" s="96">
        <f t="shared" ref="F226:F237" si="74">IF(E226=0,0,D226/E226)</f>
        <v>7.15</v>
      </c>
      <c r="G226" s="92">
        <f>MAX(J226:BA226)</f>
        <v>7.15</v>
      </c>
      <c r="H226" s="92"/>
      <c r="I226" s="98" t="s">
        <v>14</v>
      </c>
      <c r="J226" s="15">
        <v>7.15</v>
      </c>
      <c r="K226" s="15"/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2"/>
        <v>34.700000000000003</v>
      </c>
      <c r="E227" s="97">
        <f t="shared" si="73"/>
        <v>4</v>
      </c>
      <c r="F227" s="96">
        <f t="shared" si="74"/>
        <v>8.6750000000000007</v>
      </c>
      <c r="G227" s="92">
        <f>MAX(J227:BA227)</f>
        <v>11.6</v>
      </c>
      <c r="H227" s="92"/>
      <c r="I227" s="98" t="s">
        <v>15</v>
      </c>
      <c r="J227" s="15">
        <v>11.6</v>
      </c>
      <c r="K227" s="15">
        <v>7.25</v>
      </c>
      <c r="L227" s="15">
        <v>8.0749999999999993</v>
      </c>
      <c r="M227" s="16">
        <v>7.7750000000000004</v>
      </c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2"/>
        <v>0</v>
      </c>
      <c r="E228" s="97">
        <f t="shared" si="73"/>
        <v>0</v>
      </c>
      <c r="F228" s="96">
        <f t="shared" si="74"/>
        <v>0</v>
      </c>
      <c r="G228" s="92"/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2"/>
        <v>0</v>
      </c>
      <c r="E229" s="97">
        <f t="shared" si="73"/>
        <v>0</v>
      </c>
      <c r="F229" s="96">
        <f t="shared" si="74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2"/>
        <v>0</v>
      </c>
      <c r="E230" s="97">
        <f t="shared" si="73"/>
        <v>0</v>
      </c>
      <c r="F230" s="96">
        <f t="shared" si="74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161.52500000000001</v>
      </c>
      <c r="E231" s="107">
        <f>SUM(E232:E237)</f>
        <v>24</v>
      </c>
      <c r="F231" s="101">
        <f t="shared" si="74"/>
        <v>6.7302083333333336</v>
      </c>
      <c r="G231" s="153">
        <f>MAX(G232:G237)</f>
        <v>13.1</v>
      </c>
      <c r="H231" s="153">
        <f>H235</f>
        <v>0</v>
      </c>
      <c r="I231" s="102" t="s">
        <v>19</v>
      </c>
      <c r="J231" s="105">
        <f>COUNTIFS($J232:$BB237,"&gt;9,99",$J232:$BB237,"&lt;20")</f>
        <v>2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30.999999999999996</v>
      </c>
      <c r="E232" s="97">
        <f t="shared" ref="E232:E237" si="76">COUNT(J232:AZ232)</f>
        <v>5</v>
      </c>
      <c r="F232" s="96">
        <f t="shared" si="74"/>
        <v>6.1999999999999993</v>
      </c>
      <c r="G232" s="92">
        <f>MAX(J232:BA232)</f>
        <v>7.0750000000000002</v>
      </c>
      <c r="H232" s="92"/>
      <c r="I232" s="106" t="s">
        <v>13</v>
      </c>
      <c r="J232" s="15">
        <v>6.25</v>
      </c>
      <c r="K232" s="15">
        <v>7.0750000000000002</v>
      </c>
      <c r="L232" s="15">
        <v>5.7249999999999996</v>
      </c>
      <c r="M232" s="16">
        <v>6</v>
      </c>
      <c r="N232" s="15">
        <v>5.95</v>
      </c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72.95</v>
      </c>
      <c r="E233" s="97">
        <f t="shared" si="76"/>
        <v>12</v>
      </c>
      <c r="F233" s="96">
        <f t="shared" si="74"/>
        <v>6.0791666666666666</v>
      </c>
      <c r="G233" s="92">
        <f>MAX(J233:BA233)</f>
        <v>9.4250000000000007</v>
      </c>
      <c r="H233" s="92"/>
      <c r="I233" s="98" t="s">
        <v>14</v>
      </c>
      <c r="J233" s="15">
        <v>6.9</v>
      </c>
      <c r="K233" s="15">
        <v>9.1750000000000007</v>
      </c>
      <c r="L233" s="15">
        <v>5.4249999999999998</v>
      </c>
      <c r="M233" s="16">
        <v>2.3250000000000002</v>
      </c>
      <c r="N233" s="15">
        <v>7.2750000000000004</v>
      </c>
      <c r="O233" s="15">
        <v>2.875</v>
      </c>
      <c r="P233" s="15">
        <v>7.5</v>
      </c>
      <c r="Q233" s="15">
        <v>4.7750000000000004</v>
      </c>
      <c r="R233" s="15">
        <v>7</v>
      </c>
      <c r="S233" s="15">
        <v>1.4750000000000001</v>
      </c>
      <c r="T233" s="15">
        <v>9.4250000000000007</v>
      </c>
      <c r="U233" s="15">
        <v>8.8000000000000007</v>
      </c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49.574999999999996</v>
      </c>
      <c r="E234" s="97">
        <f t="shared" si="76"/>
        <v>6</v>
      </c>
      <c r="F234" s="96">
        <f t="shared" si="74"/>
        <v>8.2624999999999993</v>
      </c>
      <c r="G234" s="92">
        <f>MAX(J234:BA234)</f>
        <v>13.1</v>
      </c>
      <c r="H234" s="92"/>
      <c r="I234" s="98" t="s">
        <v>15</v>
      </c>
      <c r="J234" s="15">
        <v>8.2750000000000004</v>
      </c>
      <c r="K234" s="15">
        <v>6.7249999999999996</v>
      </c>
      <c r="L234" s="15">
        <v>12.675000000000001</v>
      </c>
      <c r="M234" s="16">
        <v>3.25</v>
      </c>
      <c r="N234" s="15">
        <v>13.1</v>
      </c>
      <c r="O234" s="15">
        <v>5.55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0</v>
      </c>
      <c r="E235" s="97">
        <f t="shared" si="76"/>
        <v>0</v>
      </c>
      <c r="F235" s="96">
        <f t="shared" si="74"/>
        <v>0</v>
      </c>
      <c r="G235" s="92"/>
      <c r="H235" s="92">
        <f>MAX(J235:AZ235)</f>
        <v>0</v>
      </c>
      <c r="I235" s="98" t="s">
        <v>16</v>
      </c>
      <c r="J235" s="15"/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8</v>
      </c>
      <c r="E236" s="97">
        <f t="shared" si="76"/>
        <v>1</v>
      </c>
      <c r="F236" s="96">
        <f t="shared" si="74"/>
        <v>8</v>
      </c>
      <c r="G236" s="92">
        <f>MAX(J236:BA236)</f>
        <v>8</v>
      </c>
      <c r="H236" s="92"/>
      <c r="I236" s="98" t="s">
        <v>17</v>
      </c>
      <c r="J236" s="15">
        <v>8</v>
      </c>
      <c r="K236" s="15"/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0</v>
      </c>
      <c r="E237" s="97">
        <f t="shared" si="76"/>
        <v>0</v>
      </c>
      <c r="F237" s="96">
        <f t="shared" si="74"/>
        <v>0</v>
      </c>
      <c r="G237" s="92">
        <f>MAX(J237:BA237)</f>
        <v>0</v>
      </c>
      <c r="H237" s="92"/>
      <c r="I237" s="98" t="s">
        <v>18</v>
      </c>
      <c r="J237" s="15"/>
      <c r="K237" s="15"/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2686.7649999999999</v>
      </c>
      <c r="E238" s="22">
        <f>SUM(E7,E14,E21,E28,E35,E42,E49,E56,E63,E70,E77,E84,E91,E98,E105,E112,E119,E126,E133,E140,E147,E154,E161,E168,E175,E182,E189,E196,E203,E210,E217,E224,E231)</f>
        <v>320</v>
      </c>
      <c r="F238" s="21">
        <f>IF(E238=0,0,D238/E238)</f>
        <v>8.3961406249999992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90</v>
      </c>
      <c r="K238" s="24">
        <f>SUM(K7,K14,K21,K28,K35,K42,K49,K56,K63,K70,K77,K84,K91,K98,K105,K112,K119,K126,K133,K140,K147,K154,K161,K168,K175,K182,K189,K196,K203,K210,K217,K224,K231)</f>
        <v>2</v>
      </c>
      <c r="L238" s="24">
        <f t="shared" ref="L238:M238" si="77">SUM(L7,L14,L21,L28,L35,L42,L49,L56,L63,L70,L77,L84,L91,L98,L105,L112,L119,L126,L133,L140,L147,L154,L161,L168,L175,L182,L189,L196,L203,L210,L217,L224,L231)</f>
        <v>4</v>
      </c>
      <c r="M238" s="24">
        <f t="shared" si="77"/>
        <v>5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45" priority="11" rank="1"/>
  </conditionalFormatting>
  <conditionalFormatting sqref="H7:H230">
    <cfRule type="top10" dxfId="44" priority="10" rank="1"/>
  </conditionalFormatting>
  <conditionalFormatting sqref="G7:G237">
    <cfRule type="top10" dxfId="43" priority="9" rank="1"/>
  </conditionalFormatting>
  <conditionalFormatting sqref="H7:H237">
    <cfRule type="top10" dxfId="42" priority="8" rank="1"/>
  </conditionalFormatting>
  <conditionalFormatting sqref="J7:M7 J14:M14 J21:M21 J28:M28 J35:M35 J42:M42 J49:M49 J56:M56 J63:M63 J70:M70 J77:M77">
    <cfRule type="cellIs" dxfId="41" priority="5" operator="equal">
      <formula>0</formula>
    </cfRule>
  </conditionalFormatting>
  <conditionalFormatting sqref="J84:M84 J91:M91 J98:M98 J105:M105 J112:M112 J119:M119 J126:M126 J133:M133 J140:M140 J147:M147 J154:M154">
    <cfRule type="cellIs" dxfId="40" priority="4" operator="equal">
      <formula>0</formula>
    </cfRule>
  </conditionalFormatting>
  <conditionalFormatting sqref="J161:M161 J168:M168 J175:M175 J182:M182 J189:M189 J196:M196 J203:M203 J210:M210 J217:M217 J224:M224 J231:M231">
    <cfRule type="cellIs" dxfId="39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38" priority="1" operator="between">
      <formula>10</formula>
      <formula>19.99</formula>
    </cfRule>
    <cfRule type="cellIs" dxfId="37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36" priority="6" operator="greaterThan">
      <formula>9.99</formula>
    </cfRule>
    <cfRule type="cellIs" dxfId="35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Munka20">
    <tabColor rgb="FFFFFF00"/>
    <outlinePr summaryBelow="0" summaryRight="0"/>
    <pageSetUpPr fitToPage="1"/>
  </sheetPr>
  <dimension ref="A1:DF238"/>
  <sheetViews>
    <sheetView topLeftCell="A7" zoomScaleNormal="100" workbookViewId="0">
      <selection activeCell="J160" sqref="J160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kod!E15</f>
        <v>9. szakasz:  2025.06.19. 18:00 - 2025.06.20. 06:00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94.850000000000009</v>
      </c>
      <c r="E7" s="73">
        <f>SUM(E8:E13)</f>
        <v>8</v>
      </c>
      <c r="F7" s="72">
        <f>IF(E7=0,0,D7/E7)</f>
        <v>11.856250000000001</v>
      </c>
      <c r="G7" s="152">
        <f>MAX(G8:G13)</f>
        <v>18.324999999999999</v>
      </c>
      <c r="H7" s="152">
        <f>H11</f>
        <v>0</v>
      </c>
      <c r="I7" s="74" t="s">
        <v>19</v>
      </c>
      <c r="J7" s="88">
        <f>COUNTIFS($J8:$BB13,"&gt;9,99",$J8:$BB13,"&lt;20")</f>
        <v>5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37.575000000000003</v>
      </c>
      <c r="E8" s="79">
        <f t="shared" ref="E8:E13" si="1">COUNT(J8:AZ8)</f>
        <v>3</v>
      </c>
      <c r="F8" s="78">
        <f t="shared" ref="F8:F71" si="2">IF(E8=0,0,D8/E8)</f>
        <v>12.525</v>
      </c>
      <c r="G8" s="72">
        <f>MAX(J8:BA8)</f>
        <v>15.725</v>
      </c>
      <c r="H8" s="72"/>
      <c r="I8" s="80" t="s">
        <v>13</v>
      </c>
      <c r="J8" s="15">
        <v>8.9499999999999993</v>
      </c>
      <c r="K8" s="15">
        <v>12.9</v>
      </c>
      <c r="L8" s="15">
        <v>15.725</v>
      </c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4.45</v>
      </c>
      <c r="E9" s="79">
        <f t="shared" si="1"/>
        <v>1</v>
      </c>
      <c r="F9" s="78">
        <f t="shared" si="2"/>
        <v>4.45</v>
      </c>
      <c r="G9" s="72">
        <f t="shared" ref="G9:G13" si="3">MAX(J9:BA9)</f>
        <v>4.45</v>
      </c>
      <c r="H9" s="72"/>
      <c r="I9" s="80" t="s">
        <v>14</v>
      </c>
      <c r="J9" s="15">
        <v>4.45</v>
      </c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52.825000000000003</v>
      </c>
      <c r="E10" s="79">
        <f t="shared" si="1"/>
        <v>4</v>
      </c>
      <c r="F10" s="78">
        <f t="shared" si="2"/>
        <v>13.206250000000001</v>
      </c>
      <c r="G10" s="72">
        <f t="shared" si="3"/>
        <v>18.324999999999999</v>
      </c>
      <c r="H10" s="72"/>
      <c r="I10" s="80" t="s">
        <v>15</v>
      </c>
      <c r="J10" s="15">
        <v>10.85</v>
      </c>
      <c r="K10" s="15">
        <v>15.45</v>
      </c>
      <c r="L10" s="15">
        <v>18.324999999999999</v>
      </c>
      <c r="M10" s="16">
        <v>8.1999999999999993</v>
      </c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0</v>
      </c>
      <c r="E13" s="79">
        <f t="shared" si="1"/>
        <v>0</v>
      </c>
      <c r="F13" s="78">
        <f t="shared" si="2"/>
        <v>0</v>
      </c>
      <c r="G13" s="72">
        <f t="shared" si="3"/>
        <v>0</v>
      </c>
      <c r="H13" s="72"/>
      <c r="I13" s="80" t="s">
        <v>18</v>
      </c>
      <c r="J13" s="15"/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32.075000000000003</v>
      </c>
      <c r="E14" s="73">
        <f>SUM(E15:E20)</f>
        <v>3</v>
      </c>
      <c r="F14" s="72">
        <f t="shared" si="2"/>
        <v>10.691666666666668</v>
      </c>
      <c r="G14" s="152">
        <f>MAX(G15:G20)</f>
        <v>12.35</v>
      </c>
      <c r="H14" s="152">
        <f>H18</f>
        <v>10.125</v>
      </c>
      <c r="I14" s="85" t="s">
        <v>19</v>
      </c>
      <c r="J14" s="89">
        <f>COUNTIFS($J15:$BB20,"&gt;9,99",$J15:$BB20,"&lt;20")</f>
        <v>2</v>
      </c>
      <c r="K14" s="89">
        <f>COUNTIFS($J15:$BB20,"&gt;19,99")</f>
        <v>0</v>
      </c>
      <c r="L14" s="89">
        <f>COUNTIFS($J18:$BA18,"&gt;4,99",$J18:$BA18,"&lt;9,99")</f>
        <v>1</v>
      </c>
      <c r="M14" s="89">
        <f>COUNTIFS($J18:$BB18,"&gt;9,99")</f>
        <v>1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0</v>
      </c>
      <c r="E15" s="79">
        <f t="shared" ref="E15:E20" si="5">COUNT(J15:AZ15)</f>
        <v>0</v>
      </c>
      <c r="F15" s="78">
        <f t="shared" si="2"/>
        <v>0</v>
      </c>
      <c r="G15" s="72">
        <f>MAX(J15:BA15)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0</v>
      </c>
      <c r="E16" s="79">
        <f t="shared" si="5"/>
        <v>0</v>
      </c>
      <c r="F16" s="78">
        <f t="shared" si="2"/>
        <v>0</v>
      </c>
      <c r="G16" s="72">
        <f>MAX(J16:BA16)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12.35</v>
      </c>
      <c r="E17" s="79">
        <f t="shared" si="5"/>
        <v>1</v>
      </c>
      <c r="F17" s="78">
        <f t="shared" si="2"/>
        <v>12.35</v>
      </c>
      <c r="G17" s="72">
        <f>MAX(J17:BA17)</f>
        <v>12.35</v>
      </c>
      <c r="H17" s="72"/>
      <c r="I17" s="80" t="s">
        <v>15</v>
      </c>
      <c r="J17" s="15">
        <v>12.35</v>
      </c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19.725000000000001</v>
      </c>
      <c r="E18" s="79">
        <f t="shared" si="5"/>
        <v>2</v>
      </c>
      <c r="F18" s="78">
        <f t="shared" si="2"/>
        <v>9.8625000000000007</v>
      </c>
      <c r="G18" s="72"/>
      <c r="H18" s="72">
        <f>MAX(J18:AZ18)</f>
        <v>10.125</v>
      </c>
      <c r="I18" s="80" t="s">
        <v>16</v>
      </c>
      <c r="J18" s="15">
        <v>9.6</v>
      </c>
      <c r="K18" s="15">
        <v>10.125</v>
      </c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0</v>
      </c>
      <c r="E20" s="79">
        <f t="shared" si="5"/>
        <v>0</v>
      </c>
      <c r="F20" s="78">
        <f t="shared" si="2"/>
        <v>0</v>
      </c>
      <c r="G20" s="72">
        <f>MAX(J20:BA20)</f>
        <v>0</v>
      </c>
      <c r="H20" s="72"/>
      <c r="I20" s="80" t="s">
        <v>18</v>
      </c>
      <c r="J20" s="15"/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63.150000000000006</v>
      </c>
      <c r="E21" s="73">
        <f>SUM(E22:E27)</f>
        <v>5</v>
      </c>
      <c r="F21" s="72">
        <f t="shared" si="2"/>
        <v>12.63</v>
      </c>
      <c r="G21" s="152">
        <f>MAX(G22:G27)</f>
        <v>16.399999999999999</v>
      </c>
      <c r="H21" s="152">
        <f>H25</f>
        <v>0</v>
      </c>
      <c r="I21" s="85" t="s">
        <v>19</v>
      </c>
      <c r="J21" s="89">
        <f>COUNTIFS($J22:$BB27,"&gt;9,99",$J22:$BB27,"&lt;20")</f>
        <v>4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11</v>
      </c>
      <c r="E22" s="79">
        <f t="shared" ref="E22:E27" si="7">COUNT(J22:AZ22)</f>
        <v>1</v>
      </c>
      <c r="F22" s="78">
        <f t="shared" si="2"/>
        <v>11</v>
      </c>
      <c r="G22" s="72">
        <f>MAX(J22:BA22)</f>
        <v>11</v>
      </c>
      <c r="H22" s="72"/>
      <c r="I22" s="80" t="s">
        <v>13</v>
      </c>
      <c r="J22" s="15">
        <v>11</v>
      </c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0</v>
      </c>
      <c r="E23" s="79">
        <f t="shared" si="7"/>
        <v>0</v>
      </c>
      <c r="F23" s="78">
        <f t="shared" si="2"/>
        <v>0</v>
      </c>
      <c r="G23" s="72">
        <f>MAX(J23:BA23)</f>
        <v>0</v>
      </c>
      <c r="H23" s="72"/>
      <c r="I23" s="80" t="s">
        <v>14</v>
      </c>
      <c r="J23" s="15"/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46.2</v>
      </c>
      <c r="E24" s="79">
        <f t="shared" si="7"/>
        <v>3</v>
      </c>
      <c r="F24" s="78">
        <f t="shared" si="2"/>
        <v>15.4</v>
      </c>
      <c r="G24" s="72">
        <f>MAX(J24:BA24)</f>
        <v>16.399999999999999</v>
      </c>
      <c r="H24" s="72"/>
      <c r="I24" s="80" t="s">
        <v>15</v>
      </c>
      <c r="J24" s="15">
        <v>14.425000000000001</v>
      </c>
      <c r="K24" s="15">
        <v>15.375</v>
      </c>
      <c r="L24" s="15">
        <v>16.399999999999999</v>
      </c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5.95</v>
      </c>
      <c r="E26" s="79">
        <f t="shared" si="7"/>
        <v>1</v>
      </c>
      <c r="F26" s="78">
        <f t="shared" si="2"/>
        <v>5.95</v>
      </c>
      <c r="G26" s="72">
        <f>MAX(J26:BA26)</f>
        <v>5.95</v>
      </c>
      <c r="H26" s="72"/>
      <c r="I26" s="80" t="s">
        <v>17</v>
      </c>
      <c r="J26" s="15">
        <v>5.95</v>
      </c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25.924999999999997</v>
      </c>
      <c r="E28" s="73">
        <f>SUM(E29:E34)</f>
        <v>2</v>
      </c>
      <c r="F28" s="72">
        <f t="shared" si="2"/>
        <v>12.962499999999999</v>
      </c>
      <c r="G28" s="152">
        <f>MAX(G29:G34)</f>
        <v>13.824999999999999</v>
      </c>
      <c r="H28" s="152">
        <f>H32</f>
        <v>0</v>
      </c>
      <c r="I28" s="85" t="s">
        <v>19</v>
      </c>
      <c r="J28" s="89">
        <f>COUNTIFS($J29:$BB34,"&gt;9,99",$J29:$BB34,"&lt;20")</f>
        <v>2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13.824999999999999</v>
      </c>
      <c r="E29" s="79">
        <f t="shared" ref="E29:E34" si="9">COUNT(J29:AZ29)</f>
        <v>1</v>
      </c>
      <c r="F29" s="78">
        <f t="shared" si="2"/>
        <v>13.824999999999999</v>
      </c>
      <c r="G29" s="72">
        <f>MAX(J29:BA29)</f>
        <v>13.824999999999999</v>
      </c>
      <c r="H29" s="72"/>
      <c r="I29" s="80" t="s">
        <v>13</v>
      </c>
      <c r="J29" s="15">
        <v>13.824999999999999</v>
      </c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0</v>
      </c>
      <c r="E30" s="79">
        <f t="shared" si="9"/>
        <v>0</v>
      </c>
      <c r="F30" s="78">
        <f t="shared" si="2"/>
        <v>0</v>
      </c>
      <c r="G30" s="72">
        <f>MAX(J30:BA30)</f>
        <v>0</v>
      </c>
      <c r="H30" s="72"/>
      <c r="I30" s="80" t="s">
        <v>14</v>
      </c>
      <c r="J30" s="15"/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12.1</v>
      </c>
      <c r="E31" s="79">
        <f t="shared" si="9"/>
        <v>1</v>
      </c>
      <c r="F31" s="78">
        <f t="shared" si="2"/>
        <v>12.1</v>
      </c>
      <c r="G31" s="72">
        <f>MAX(J31:BA31)</f>
        <v>12.1</v>
      </c>
      <c r="H31" s="72"/>
      <c r="I31" s="80" t="s">
        <v>15</v>
      </c>
      <c r="J31" s="15">
        <v>12.1</v>
      </c>
      <c r="K31" s="15"/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MAX(J33:BA33)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MAX(J34:BA34)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0</v>
      </c>
      <c r="E35" s="73">
        <f>SUM(E36:E41)</f>
        <v>0</v>
      </c>
      <c r="F35" s="72">
        <f t="shared" si="2"/>
        <v>0</v>
      </c>
      <c r="G35" s="152">
        <f>MAX(G36:G41)</f>
        <v>0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33.900000000000006</v>
      </c>
      <c r="E42" s="73">
        <f>SUM(E43:E48)</f>
        <v>4</v>
      </c>
      <c r="F42" s="72">
        <f t="shared" si="2"/>
        <v>8.4750000000000014</v>
      </c>
      <c r="G42" s="152">
        <f>MAX(G43:G48)</f>
        <v>9.65</v>
      </c>
      <c r="H42" s="152">
        <f>H46</f>
        <v>0</v>
      </c>
      <c r="I42" s="85" t="s">
        <v>19</v>
      </c>
      <c r="J42" s="89">
        <f>COUNTIFS($J43:$BB48,"&gt;9,99",$J43:$BB48,"&lt;20")</f>
        <v>0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7.375</v>
      </c>
      <c r="E44" s="79">
        <f t="shared" si="13"/>
        <v>1</v>
      </c>
      <c r="F44" s="78">
        <f t="shared" si="2"/>
        <v>7.375</v>
      </c>
      <c r="G44" s="72">
        <f>MAX(J44:BA44)</f>
        <v>7.375</v>
      </c>
      <c r="H44" s="72"/>
      <c r="I44" s="80" t="s">
        <v>14</v>
      </c>
      <c r="J44" s="15">
        <v>7.375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26.525000000000002</v>
      </c>
      <c r="E45" s="79">
        <f t="shared" si="13"/>
        <v>3</v>
      </c>
      <c r="F45" s="78">
        <f t="shared" si="2"/>
        <v>8.8416666666666668</v>
      </c>
      <c r="G45" s="72">
        <f>MAX(J45:BA45)</f>
        <v>9.65</v>
      </c>
      <c r="H45" s="72"/>
      <c r="I45" s="80" t="s">
        <v>15</v>
      </c>
      <c r="J45" s="15">
        <v>9.65</v>
      </c>
      <c r="K45" s="15">
        <v>8.9250000000000007</v>
      </c>
      <c r="L45" s="15">
        <v>7.95</v>
      </c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MAX(J47:BA47)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0</v>
      </c>
      <c r="E48" s="79">
        <f t="shared" si="13"/>
        <v>0</v>
      </c>
      <c r="F48" s="78">
        <f t="shared" si="2"/>
        <v>0</v>
      </c>
      <c r="G48" s="72">
        <f>MAX(J48:BA48)</f>
        <v>0</v>
      </c>
      <c r="H48" s="72"/>
      <c r="I48" s="80" t="s">
        <v>18</v>
      </c>
      <c r="J48" s="15"/>
      <c r="K48" s="15"/>
      <c r="L48" s="15"/>
      <c r="M48" s="1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66.224999999999994</v>
      </c>
      <c r="E49" s="73">
        <f>SUM(E50:E55)</f>
        <v>9</v>
      </c>
      <c r="F49" s="72">
        <f t="shared" si="2"/>
        <v>7.3583333333333325</v>
      </c>
      <c r="G49" s="152">
        <f>MAX(G50:G55)</f>
        <v>15.05</v>
      </c>
      <c r="H49" s="152">
        <f>H53</f>
        <v>14.574999999999999</v>
      </c>
      <c r="I49" s="85" t="s">
        <v>19</v>
      </c>
      <c r="J49" s="89">
        <f>COUNTIFS($J50:$BB55,"&gt;9,99",$J50:$BB55,"&lt;20")</f>
        <v>2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1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12.25</v>
      </c>
      <c r="E50" s="79">
        <f t="shared" ref="E50:E55" si="15">COUNT(J50:AZ50)</f>
        <v>2</v>
      </c>
      <c r="F50" s="78">
        <f t="shared" si="2"/>
        <v>6.125</v>
      </c>
      <c r="G50" s="72">
        <f>MAX(J50:BA50)</f>
        <v>7.15</v>
      </c>
      <c r="H50" s="72"/>
      <c r="I50" s="80" t="s">
        <v>13</v>
      </c>
      <c r="J50" s="15">
        <v>5.0999999999999996</v>
      </c>
      <c r="K50" s="15">
        <v>7.15</v>
      </c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29.3</v>
      </c>
      <c r="E51" s="79">
        <f t="shared" si="15"/>
        <v>3</v>
      </c>
      <c r="F51" s="78">
        <f t="shared" si="2"/>
        <v>9.7666666666666675</v>
      </c>
      <c r="G51" s="72">
        <f>MAX(J51:BA51)</f>
        <v>15.05</v>
      </c>
      <c r="H51" s="72"/>
      <c r="I51" s="80" t="s">
        <v>14</v>
      </c>
      <c r="J51" s="15">
        <v>8.7249999999999996</v>
      </c>
      <c r="K51" s="15">
        <v>5.5250000000000004</v>
      </c>
      <c r="L51" s="15">
        <v>15.05</v>
      </c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2"/>
        <v>0</v>
      </c>
      <c r="G52" s="72">
        <f>MAX(J52:BA52)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18.099999999999998</v>
      </c>
      <c r="E53" s="79">
        <f t="shared" si="15"/>
        <v>2</v>
      </c>
      <c r="F53" s="78">
        <f t="shared" si="2"/>
        <v>9.0499999999999989</v>
      </c>
      <c r="G53" s="72"/>
      <c r="H53" s="72">
        <f>MAX(J53:AZ53)</f>
        <v>14.574999999999999</v>
      </c>
      <c r="I53" s="80" t="s">
        <v>16</v>
      </c>
      <c r="J53" s="15">
        <v>3.5249999999999999</v>
      </c>
      <c r="K53" s="15">
        <v>14.574999999999999</v>
      </c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MAX(J54:BA54)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6.5749999999999993</v>
      </c>
      <c r="E55" s="79">
        <f t="shared" si="15"/>
        <v>2</v>
      </c>
      <c r="F55" s="78">
        <f t="shared" si="2"/>
        <v>3.2874999999999996</v>
      </c>
      <c r="G55" s="72">
        <f>MAX(J55:BA55)</f>
        <v>3.9</v>
      </c>
      <c r="H55" s="72"/>
      <c r="I55" s="80" t="s">
        <v>18</v>
      </c>
      <c r="J55" s="15">
        <v>3.9</v>
      </c>
      <c r="K55" s="15">
        <v>2.6749999999999998</v>
      </c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12.475000000000001</v>
      </c>
      <c r="E56" s="73">
        <f>SUM(E57:E62)</f>
        <v>2</v>
      </c>
      <c r="F56" s="72">
        <f t="shared" si="2"/>
        <v>6.2375000000000007</v>
      </c>
      <c r="G56" s="152">
        <f>MAX(G57:G62)</f>
        <v>9.1750000000000007</v>
      </c>
      <c r="H56" s="152">
        <f>H60</f>
        <v>0</v>
      </c>
      <c r="I56" s="85" t="s">
        <v>19</v>
      </c>
      <c r="J56" s="89">
        <f>COUNTIFS($J57:$BB62,"&gt;9,99",$J57:$BB62,"&lt;20")</f>
        <v>0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MAX(J57:BA57)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9.1750000000000007</v>
      </c>
      <c r="E58" s="79">
        <f t="shared" si="17"/>
        <v>1</v>
      </c>
      <c r="F58" s="78">
        <f t="shared" si="2"/>
        <v>9.1750000000000007</v>
      </c>
      <c r="G58" s="72">
        <f>MAX(J58:BA58)</f>
        <v>9.1750000000000007</v>
      </c>
      <c r="H58" s="72"/>
      <c r="I58" s="80" t="s">
        <v>14</v>
      </c>
      <c r="J58" s="15">
        <v>9.1750000000000007</v>
      </c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0</v>
      </c>
      <c r="E59" s="79">
        <f t="shared" si="17"/>
        <v>0</v>
      </c>
      <c r="F59" s="78">
        <f t="shared" si="2"/>
        <v>0</v>
      </c>
      <c r="G59" s="72">
        <f>MAX(J59:BA59)</f>
        <v>0</v>
      </c>
      <c r="H59" s="72"/>
      <c r="I59" s="80" t="s">
        <v>15</v>
      </c>
      <c r="J59" s="15"/>
      <c r="K59" s="15"/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3.3</v>
      </c>
      <c r="E62" s="79">
        <f t="shared" si="17"/>
        <v>1</v>
      </c>
      <c r="F62" s="78">
        <f t="shared" si="2"/>
        <v>3.3</v>
      </c>
      <c r="G62" s="72">
        <f>MAX(J62:BA62)</f>
        <v>3.3</v>
      </c>
      <c r="H62" s="72"/>
      <c r="I62" s="80" t="s">
        <v>18</v>
      </c>
      <c r="J62" s="15">
        <v>3.3</v>
      </c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66.05</v>
      </c>
      <c r="E63" s="73">
        <f>SUM(E64:E69)</f>
        <v>9</v>
      </c>
      <c r="F63" s="72">
        <f t="shared" si="2"/>
        <v>7.3388888888888886</v>
      </c>
      <c r="G63" s="152">
        <f>MAX(G64:G69)</f>
        <v>11.225</v>
      </c>
      <c r="H63" s="152">
        <f>H67</f>
        <v>0</v>
      </c>
      <c r="I63" s="85" t="s">
        <v>19</v>
      </c>
      <c r="J63" s="89">
        <f>COUNTIFS($J64:$BB69,"&gt;9,99",$J64:$BB69,"&lt;20")</f>
        <v>1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16.324999999999999</v>
      </c>
      <c r="E64" s="79">
        <f t="shared" ref="E64:E69" si="19">COUNT(J64:AZ64)</f>
        <v>2</v>
      </c>
      <c r="F64" s="78">
        <f t="shared" si="2"/>
        <v>8.1624999999999996</v>
      </c>
      <c r="G64" s="72">
        <f>MAX(J64:BA64)</f>
        <v>11.225</v>
      </c>
      <c r="H64" s="72"/>
      <c r="I64" s="80" t="s">
        <v>13</v>
      </c>
      <c r="J64" s="15">
        <v>5.0999999999999996</v>
      </c>
      <c r="K64" s="15">
        <v>11.225</v>
      </c>
      <c r="L64" s="15"/>
      <c r="M64" s="16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49.724999999999994</v>
      </c>
      <c r="E65" s="79">
        <f t="shared" si="19"/>
        <v>7</v>
      </c>
      <c r="F65" s="78">
        <f t="shared" si="2"/>
        <v>7.1035714285714278</v>
      </c>
      <c r="G65" s="72">
        <f>MAX(J65:BA65)</f>
        <v>8.15</v>
      </c>
      <c r="H65" s="72"/>
      <c r="I65" s="80" t="s">
        <v>14</v>
      </c>
      <c r="J65" s="15">
        <v>6.5</v>
      </c>
      <c r="K65" s="15">
        <v>6.6</v>
      </c>
      <c r="L65" s="15">
        <v>7.8250000000000002</v>
      </c>
      <c r="M65" s="16">
        <v>6.35</v>
      </c>
      <c r="N65" s="15">
        <v>8.15</v>
      </c>
      <c r="O65" s="15">
        <v>6.5</v>
      </c>
      <c r="P65" s="15">
        <v>7.8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0</v>
      </c>
      <c r="E66" s="79">
        <f t="shared" si="19"/>
        <v>0</v>
      </c>
      <c r="F66" s="78">
        <f t="shared" si="2"/>
        <v>0</v>
      </c>
      <c r="G66" s="72">
        <f>MAX(J66:BA66)</f>
        <v>0</v>
      </c>
      <c r="H66" s="72"/>
      <c r="I66" s="80" t="s">
        <v>15</v>
      </c>
      <c r="J66" s="15"/>
      <c r="K66" s="15"/>
      <c r="L66" s="15"/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2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26.475000000000001</v>
      </c>
      <c r="E70" s="73">
        <f>SUM(E71:E76)</f>
        <v>4</v>
      </c>
      <c r="F70" s="72">
        <f t="shared" si="2"/>
        <v>6.6187500000000004</v>
      </c>
      <c r="G70" s="152">
        <f>MAX(G71:G76)</f>
        <v>9.1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0">SUM(J71:AZ71)</f>
        <v>19.600000000000001</v>
      </c>
      <c r="E71" s="79">
        <f t="shared" ref="E71:E76" si="21">COUNT(J71:AZ71)</f>
        <v>3</v>
      </c>
      <c r="F71" s="78">
        <f t="shared" si="2"/>
        <v>6.5333333333333341</v>
      </c>
      <c r="G71" s="72">
        <f>MAX(J71:BA71)</f>
        <v>9.1</v>
      </c>
      <c r="H71" s="72"/>
      <c r="I71" s="80" t="s">
        <v>13</v>
      </c>
      <c r="J71" s="15">
        <v>5.2</v>
      </c>
      <c r="K71" s="15">
        <v>5.3</v>
      </c>
      <c r="L71" s="15">
        <v>9.1</v>
      </c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0"/>
        <v>6.875</v>
      </c>
      <c r="E72" s="79">
        <f t="shared" si="21"/>
        <v>1</v>
      </c>
      <c r="F72" s="78">
        <f t="shared" ref="F72:F83" si="22">IF(E72=0,0,D72/E72)</f>
        <v>6.875</v>
      </c>
      <c r="G72" s="72">
        <f>MAX(J72:BA72)</f>
        <v>6.875</v>
      </c>
      <c r="H72" s="72"/>
      <c r="I72" s="80" t="s">
        <v>14</v>
      </c>
      <c r="J72" s="15">
        <v>6.875</v>
      </c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0"/>
        <v>0</v>
      </c>
      <c r="E73" s="79">
        <f t="shared" si="21"/>
        <v>0</v>
      </c>
      <c r="F73" s="78">
        <f t="shared" si="22"/>
        <v>0</v>
      </c>
      <c r="G73" s="72">
        <f>MAX(J73:BA73)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0"/>
        <v>0</v>
      </c>
      <c r="E74" s="79">
        <f t="shared" si="21"/>
        <v>0</v>
      </c>
      <c r="F74" s="78">
        <f t="shared" si="22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0"/>
        <v>0</v>
      </c>
      <c r="E75" s="79">
        <f t="shared" si="21"/>
        <v>0</v>
      </c>
      <c r="F75" s="78">
        <f t="shared" si="22"/>
        <v>0</v>
      </c>
      <c r="G75" s="72">
        <f>MAX(J75:BA75)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0"/>
        <v>0</v>
      </c>
      <c r="E76" s="79">
        <f t="shared" si="21"/>
        <v>0</v>
      </c>
      <c r="F76" s="78">
        <f t="shared" si="22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21.2</v>
      </c>
      <c r="E77" s="123">
        <f>SUM(E78:E83)</f>
        <v>3</v>
      </c>
      <c r="F77" s="84">
        <f t="shared" si="22"/>
        <v>7.0666666666666664</v>
      </c>
      <c r="G77" s="152">
        <f>MAX(G78:G83)</f>
        <v>8.9499999999999993</v>
      </c>
      <c r="H77" s="152">
        <f>H81</f>
        <v>0</v>
      </c>
      <c r="I77" s="85" t="s">
        <v>19</v>
      </c>
      <c r="J77" s="89">
        <f>COUNTIFS($J78:$BB83,"&gt;9,99",$J78:$BB83,"&lt;20")</f>
        <v>0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12.25</v>
      </c>
      <c r="E78" s="79">
        <f t="shared" ref="E78:E83" si="24">COUNT(J78:AZ78)</f>
        <v>2</v>
      </c>
      <c r="F78" s="78">
        <f t="shared" si="22"/>
        <v>6.125</v>
      </c>
      <c r="G78" s="72">
        <f>MAX(J78:BA78)</f>
        <v>8.15</v>
      </c>
      <c r="H78" s="72"/>
      <c r="I78" s="87" t="s">
        <v>13</v>
      </c>
      <c r="J78" s="15">
        <v>8.15</v>
      </c>
      <c r="K78" s="15">
        <v>4.0999999999999996</v>
      </c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8.9499999999999993</v>
      </c>
      <c r="E79" s="79">
        <f t="shared" si="24"/>
        <v>1</v>
      </c>
      <c r="F79" s="78">
        <f t="shared" si="22"/>
        <v>8.9499999999999993</v>
      </c>
      <c r="G79" s="72">
        <f>MAX(J79:BA79)</f>
        <v>8.9499999999999993</v>
      </c>
      <c r="H79" s="72"/>
      <c r="I79" s="80" t="s">
        <v>14</v>
      </c>
      <c r="J79" s="15">
        <v>8.9499999999999993</v>
      </c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0</v>
      </c>
      <c r="E80" s="79">
        <f t="shared" si="24"/>
        <v>0</v>
      </c>
      <c r="F80" s="78">
        <f t="shared" si="22"/>
        <v>0</v>
      </c>
      <c r="G80" s="72">
        <f>MAX(J80:BA80)</f>
        <v>0</v>
      </c>
      <c r="H80" s="72"/>
      <c r="I80" s="80" t="s">
        <v>15</v>
      </c>
      <c r="J80" s="15"/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2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0</v>
      </c>
      <c r="E82" s="79">
        <f t="shared" si="24"/>
        <v>0</v>
      </c>
      <c r="F82" s="78">
        <f t="shared" si="22"/>
        <v>0</v>
      </c>
      <c r="G82" s="72">
        <f>MAX(J82:BA82)</f>
        <v>0</v>
      </c>
      <c r="H82" s="72"/>
      <c r="I82" s="80" t="s">
        <v>17</v>
      </c>
      <c r="J82" s="15"/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0</v>
      </c>
      <c r="E83" s="79">
        <f t="shared" si="24"/>
        <v>0</v>
      </c>
      <c r="F83" s="78">
        <f t="shared" si="22"/>
        <v>0</v>
      </c>
      <c r="G83" s="72">
        <f>MAX(J83:BA83)</f>
        <v>0</v>
      </c>
      <c r="H83" s="72"/>
      <c r="I83" s="80" t="s">
        <v>18</v>
      </c>
      <c r="J83" s="15"/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28.475000000000001</v>
      </c>
      <c r="E84" s="125">
        <f>SUM(E85:E90)</f>
        <v>3</v>
      </c>
      <c r="F84" s="124">
        <f>IF(E84=0,0,D84/E84)</f>
        <v>9.4916666666666671</v>
      </c>
      <c r="G84" s="154">
        <f>MAX(G85:G90)</f>
        <v>12.25</v>
      </c>
      <c r="H84" s="154">
        <f>H88</f>
        <v>9.25</v>
      </c>
      <c r="I84" s="126" t="s">
        <v>19</v>
      </c>
      <c r="J84" s="127">
        <f>COUNTIFS($J85:$BB90,"&gt;9,99",$J85:$BB90,"&lt;20")</f>
        <v>1</v>
      </c>
      <c r="K84" s="127">
        <f>COUNTIFS($J85:$BB90,"&gt;19,99")</f>
        <v>0</v>
      </c>
      <c r="L84" s="127">
        <f>COUNTIFS($J88:$BA88,"&gt;4,99",$J88:$BA88,"&lt;9,99")</f>
        <v>1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0</v>
      </c>
      <c r="E85" s="46">
        <f t="shared" ref="E85:E90" si="26">COUNT(J85:AZ85)</f>
        <v>0</v>
      </c>
      <c r="F85" s="45">
        <f t="shared" ref="F85:F148" si="27">IF(E85=0,0,D85/E85)</f>
        <v>0</v>
      </c>
      <c r="G85" s="40">
        <f>MAX(J85:BA85)</f>
        <v>0</v>
      </c>
      <c r="H85" s="40"/>
      <c r="I85" s="52" t="s">
        <v>13</v>
      </c>
      <c r="J85" s="15"/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0</v>
      </c>
      <c r="E86" s="46">
        <f t="shared" si="26"/>
        <v>0</v>
      </c>
      <c r="F86" s="45">
        <f t="shared" si="27"/>
        <v>0</v>
      </c>
      <c r="G86" s="40">
        <f>MAX(J86:BA86)</f>
        <v>0</v>
      </c>
      <c r="H86" s="40"/>
      <c r="I86" s="52" t="s">
        <v>14</v>
      </c>
      <c r="J86" s="15"/>
      <c r="K86" s="15"/>
      <c r="L86" s="15"/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12.25</v>
      </c>
      <c r="E87" s="46">
        <f t="shared" si="26"/>
        <v>1</v>
      </c>
      <c r="F87" s="45">
        <f t="shared" si="27"/>
        <v>12.25</v>
      </c>
      <c r="G87" s="40">
        <f>MAX(J87:BA87)</f>
        <v>12.25</v>
      </c>
      <c r="H87" s="40"/>
      <c r="I87" s="52" t="s">
        <v>15</v>
      </c>
      <c r="J87" s="15">
        <v>12.25</v>
      </c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9.25</v>
      </c>
      <c r="E88" s="46">
        <f t="shared" si="26"/>
        <v>1</v>
      </c>
      <c r="F88" s="45">
        <f t="shared" si="27"/>
        <v>9.25</v>
      </c>
      <c r="G88" s="40"/>
      <c r="H88" s="40">
        <f>MAX(J88:AZ88)</f>
        <v>9.25</v>
      </c>
      <c r="I88" s="52" t="s">
        <v>16</v>
      </c>
      <c r="J88" s="15">
        <v>9.25</v>
      </c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6.9749999999999996</v>
      </c>
      <c r="E89" s="46">
        <f t="shared" si="26"/>
        <v>1</v>
      </c>
      <c r="F89" s="45">
        <f t="shared" si="27"/>
        <v>6.9749999999999996</v>
      </c>
      <c r="G89" s="40">
        <f>MAX(J89:BA89)</f>
        <v>6.9749999999999996</v>
      </c>
      <c r="H89" s="40"/>
      <c r="I89" s="52" t="s">
        <v>17</v>
      </c>
      <c r="J89" s="15">
        <v>6.9749999999999996</v>
      </c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25.650000000000002</v>
      </c>
      <c r="E91" s="41">
        <f>SUM(E92:E97)</f>
        <v>4</v>
      </c>
      <c r="F91" s="40">
        <f t="shared" si="27"/>
        <v>6.4125000000000005</v>
      </c>
      <c r="G91" s="151">
        <f>MAX(G92:G97)</f>
        <v>9.6</v>
      </c>
      <c r="H91" s="151">
        <f>H95</f>
        <v>0</v>
      </c>
      <c r="I91" s="53" t="s">
        <v>19</v>
      </c>
      <c r="J91" s="54">
        <f>COUNTIFS($J92:$BB97,"&gt;9,99",$J92:$BB97,"&lt;20")</f>
        <v>0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8.0500000000000007</v>
      </c>
      <c r="E92" s="46">
        <f t="shared" ref="E92:E97" si="29">COUNT(J92:AZ92)</f>
        <v>2</v>
      </c>
      <c r="F92" s="45">
        <f t="shared" si="27"/>
        <v>4.0250000000000004</v>
      </c>
      <c r="G92" s="40">
        <f>MAX(J92:BA92)</f>
        <v>4.0999999999999996</v>
      </c>
      <c r="H92" s="40"/>
      <c r="I92" s="52" t="s">
        <v>13</v>
      </c>
      <c r="J92" s="15">
        <v>3.95</v>
      </c>
      <c r="K92" s="15">
        <v>4.0999999999999996</v>
      </c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17.600000000000001</v>
      </c>
      <c r="E93" s="46">
        <f t="shared" si="29"/>
        <v>2</v>
      </c>
      <c r="F93" s="45">
        <f t="shared" si="27"/>
        <v>8.8000000000000007</v>
      </c>
      <c r="G93" s="40">
        <f>MAX(J93:BA93)</f>
        <v>9.6</v>
      </c>
      <c r="H93" s="40"/>
      <c r="I93" s="52" t="s">
        <v>14</v>
      </c>
      <c r="J93" s="15">
        <v>9.6</v>
      </c>
      <c r="K93" s="15">
        <v>8</v>
      </c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0</v>
      </c>
      <c r="E94" s="46">
        <f t="shared" si="29"/>
        <v>0</v>
      </c>
      <c r="F94" s="45">
        <f t="shared" si="27"/>
        <v>0</v>
      </c>
      <c r="G94" s="40">
        <f>MAX(J94:BA94)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MAX(J96:BA96)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113.89999999999999</v>
      </c>
      <c r="E98" s="41">
        <f>SUM(E99:E104)</f>
        <v>14</v>
      </c>
      <c r="F98" s="40">
        <f t="shared" si="27"/>
        <v>8.1357142857142843</v>
      </c>
      <c r="G98" s="151">
        <f>MAX(G99:G104)</f>
        <v>17.024999999999999</v>
      </c>
      <c r="H98" s="151">
        <f>H102</f>
        <v>0</v>
      </c>
      <c r="I98" s="53" t="s">
        <v>19</v>
      </c>
      <c r="J98" s="54">
        <f>COUNTIFS($J99:$BB104,"&gt;9,99",$J99:$BB104,"&lt;20")</f>
        <v>2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14.3</v>
      </c>
      <c r="E99" s="46">
        <f t="shared" ref="E99:E104" si="31">COUNT(J99:AZ99)</f>
        <v>2</v>
      </c>
      <c r="F99" s="45">
        <f t="shared" si="27"/>
        <v>7.15</v>
      </c>
      <c r="G99" s="40">
        <f>MAX(J99:BA99)</f>
        <v>8.3000000000000007</v>
      </c>
      <c r="H99" s="40"/>
      <c r="I99" s="52" t="s">
        <v>13</v>
      </c>
      <c r="J99" s="15">
        <v>8.3000000000000007</v>
      </c>
      <c r="K99" s="15">
        <v>6</v>
      </c>
      <c r="L99" s="15"/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35.950000000000003</v>
      </c>
      <c r="E100" s="46">
        <f t="shared" si="31"/>
        <v>5</v>
      </c>
      <c r="F100" s="45">
        <f t="shared" si="27"/>
        <v>7.19</v>
      </c>
      <c r="G100" s="40">
        <f>MAX(J100:BA100)</f>
        <v>9.625</v>
      </c>
      <c r="H100" s="40"/>
      <c r="I100" s="52" t="s">
        <v>14</v>
      </c>
      <c r="J100" s="15">
        <v>9.625</v>
      </c>
      <c r="K100" s="15">
        <v>7.7</v>
      </c>
      <c r="L100" s="15">
        <v>5.875</v>
      </c>
      <c r="M100" s="16">
        <v>5.55</v>
      </c>
      <c r="N100" s="15">
        <v>7.2</v>
      </c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59.424999999999997</v>
      </c>
      <c r="E101" s="46">
        <f t="shared" si="31"/>
        <v>6</v>
      </c>
      <c r="F101" s="45">
        <f t="shared" si="27"/>
        <v>9.9041666666666668</v>
      </c>
      <c r="G101" s="40">
        <f>MAX(J101:BA101)</f>
        <v>17.024999999999999</v>
      </c>
      <c r="H101" s="40"/>
      <c r="I101" s="52" t="s">
        <v>15</v>
      </c>
      <c r="J101" s="15">
        <v>8.15</v>
      </c>
      <c r="K101" s="15">
        <v>17.024999999999999</v>
      </c>
      <c r="L101" s="15">
        <v>7.35</v>
      </c>
      <c r="M101" s="16">
        <v>5.0250000000000004</v>
      </c>
      <c r="N101" s="15">
        <v>15.3</v>
      </c>
      <c r="O101" s="15">
        <v>6.5750000000000002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0</v>
      </c>
      <c r="E102" s="46">
        <f t="shared" si="31"/>
        <v>0</v>
      </c>
      <c r="F102" s="45">
        <f t="shared" si="27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0</v>
      </c>
      <c r="E103" s="46">
        <f t="shared" si="31"/>
        <v>0</v>
      </c>
      <c r="F103" s="45">
        <f t="shared" si="27"/>
        <v>0</v>
      </c>
      <c r="G103" s="40">
        <f>MAX(J103:BA103)</f>
        <v>0</v>
      </c>
      <c r="H103" s="40"/>
      <c r="I103" s="52" t="s">
        <v>17</v>
      </c>
      <c r="J103" s="15"/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4.2249999999999996</v>
      </c>
      <c r="E104" s="46">
        <f t="shared" si="31"/>
        <v>1</v>
      </c>
      <c r="F104" s="45">
        <f t="shared" si="27"/>
        <v>4.2249999999999996</v>
      </c>
      <c r="G104" s="40">
        <f>MAX(J104:BA104)</f>
        <v>4.2249999999999996</v>
      </c>
      <c r="H104" s="40"/>
      <c r="I104" s="52" t="s">
        <v>18</v>
      </c>
      <c r="J104" s="15">
        <v>4.2249999999999996</v>
      </c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90.2</v>
      </c>
      <c r="E105" s="41">
        <f>SUM(E106:E111)</f>
        <v>9</v>
      </c>
      <c r="F105" s="40">
        <f t="shared" si="27"/>
        <v>10.022222222222222</v>
      </c>
      <c r="G105" s="151">
        <f>MAX(G106:G111)</f>
        <v>17.225000000000001</v>
      </c>
      <c r="H105" s="151">
        <f>H109</f>
        <v>0</v>
      </c>
      <c r="I105" s="53" t="s">
        <v>19</v>
      </c>
      <c r="J105" s="54">
        <f>COUNTIFS($J106:$BB111,"&gt;9,99",$J106:$BB111,"&lt;20")</f>
        <v>3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33.1</v>
      </c>
      <c r="E106" s="46">
        <f t="shared" ref="E106:E111" si="33">COUNT(J106:AZ106)</f>
        <v>2</v>
      </c>
      <c r="F106" s="45">
        <f t="shared" si="27"/>
        <v>16.55</v>
      </c>
      <c r="G106" s="40">
        <f t="shared" ref="G106:G111" si="34">MAX(J106:BA106)</f>
        <v>17.225000000000001</v>
      </c>
      <c r="H106" s="40"/>
      <c r="I106" s="52" t="s">
        <v>13</v>
      </c>
      <c r="J106" s="15">
        <v>17.225000000000001</v>
      </c>
      <c r="K106" s="15">
        <v>15.875</v>
      </c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17.225000000000001</v>
      </c>
      <c r="E107" s="46">
        <f t="shared" si="33"/>
        <v>3</v>
      </c>
      <c r="F107" s="45">
        <f t="shared" si="27"/>
        <v>5.7416666666666671</v>
      </c>
      <c r="G107" s="40">
        <f t="shared" si="34"/>
        <v>6.15</v>
      </c>
      <c r="H107" s="40"/>
      <c r="I107" s="52" t="s">
        <v>14</v>
      </c>
      <c r="J107" s="15">
        <v>6.15</v>
      </c>
      <c r="K107" s="15">
        <v>5</v>
      </c>
      <c r="L107" s="15">
        <v>6.0750000000000002</v>
      </c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34.299999999999997</v>
      </c>
      <c r="E108" s="46">
        <f t="shared" si="33"/>
        <v>3</v>
      </c>
      <c r="F108" s="45">
        <f t="shared" si="27"/>
        <v>11.433333333333332</v>
      </c>
      <c r="G108" s="40">
        <f t="shared" si="34"/>
        <v>16.350000000000001</v>
      </c>
      <c r="H108" s="40"/>
      <c r="I108" s="52" t="s">
        <v>15</v>
      </c>
      <c r="J108" s="15">
        <v>8.9749999999999996</v>
      </c>
      <c r="K108" s="15">
        <v>8.9749999999999996</v>
      </c>
      <c r="L108" s="15">
        <v>16.350000000000001</v>
      </c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5.5750000000000002</v>
      </c>
      <c r="E110" s="46">
        <f t="shared" si="33"/>
        <v>1</v>
      </c>
      <c r="F110" s="45">
        <f t="shared" si="27"/>
        <v>5.5750000000000002</v>
      </c>
      <c r="G110" s="40">
        <f t="shared" si="34"/>
        <v>5.5750000000000002</v>
      </c>
      <c r="H110" s="40"/>
      <c r="I110" s="52" t="s">
        <v>17</v>
      </c>
      <c r="J110" s="15">
        <v>5.5750000000000002</v>
      </c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0</v>
      </c>
      <c r="E111" s="46">
        <f t="shared" si="33"/>
        <v>0</v>
      </c>
      <c r="F111" s="45">
        <f t="shared" si="27"/>
        <v>0</v>
      </c>
      <c r="G111" s="40">
        <f t="shared" si="34"/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19.950000000000003</v>
      </c>
      <c r="E112" s="41">
        <f>SUM(E113:E118)</f>
        <v>2</v>
      </c>
      <c r="F112" s="40">
        <f t="shared" si="27"/>
        <v>9.9750000000000014</v>
      </c>
      <c r="G112" s="151">
        <f>MAX(G113:G118)</f>
        <v>9.15</v>
      </c>
      <c r="H112" s="151">
        <f>H116</f>
        <v>10.8</v>
      </c>
      <c r="I112" s="53" t="s">
        <v>19</v>
      </c>
      <c r="J112" s="54">
        <f>COUNTIFS($J113:$BB118,"&gt;9,99",$J113:$BB118,"&lt;20")</f>
        <v>1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1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MAX(J113:BA113)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9.15</v>
      </c>
      <c r="E114" s="46">
        <f t="shared" si="36"/>
        <v>1</v>
      </c>
      <c r="F114" s="45">
        <f t="shared" si="27"/>
        <v>9.15</v>
      </c>
      <c r="G114" s="40">
        <f>MAX(J114:BA114)</f>
        <v>9.15</v>
      </c>
      <c r="H114" s="40"/>
      <c r="I114" s="52" t="s">
        <v>14</v>
      </c>
      <c r="J114" s="15">
        <v>9.15</v>
      </c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0</v>
      </c>
      <c r="E115" s="46">
        <f t="shared" si="36"/>
        <v>0</v>
      </c>
      <c r="F115" s="45">
        <f t="shared" si="27"/>
        <v>0</v>
      </c>
      <c r="G115" s="40">
        <f>MAX(J115:BA115)</f>
        <v>0</v>
      </c>
      <c r="H115" s="40"/>
      <c r="I115" s="52" t="s">
        <v>15</v>
      </c>
      <c r="J115" s="15"/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10.8</v>
      </c>
      <c r="E116" s="46">
        <f t="shared" si="36"/>
        <v>1</v>
      </c>
      <c r="F116" s="45">
        <f t="shared" si="27"/>
        <v>10.8</v>
      </c>
      <c r="G116" s="40"/>
      <c r="H116" s="40">
        <f>MAX(J116:AZ116)</f>
        <v>10.8</v>
      </c>
      <c r="I116" s="52" t="s">
        <v>16</v>
      </c>
      <c r="J116" s="15">
        <v>10.8</v>
      </c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63.475000000000001</v>
      </c>
      <c r="E119" s="41">
        <f>SUM(E120:E125)</f>
        <v>5</v>
      </c>
      <c r="F119" s="40">
        <f t="shared" si="27"/>
        <v>12.695</v>
      </c>
      <c r="G119" s="151">
        <f>MAX(G120:G125)</f>
        <v>15.475</v>
      </c>
      <c r="H119" s="151">
        <f>H123</f>
        <v>0</v>
      </c>
      <c r="I119" s="53" t="s">
        <v>19</v>
      </c>
      <c r="J119" s="54">
        <f>COUNTIFS($J120:$BB125,"&gt;9,99",$J120:$BB125,"&lt;20")</f>
        <v>5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0</v>
      </c>
      <c r="E120" s="46">
        <f t="shared" ref="E120:E125" si="38">COUNT(J120:AZ120)</f>
        <v>0</v>
      </c>
      <c r="F120" s="45">
        <f t="shared" si="27"/>
        <v>0</v>
      </c>
      <c r="G120" s="40">
        <f>MAX(J120:BA120)</f>
        <v>0</v>
      </c>
      <c r="H120" s="40"/>
      <c r="I120" s="52" t="s">
        <v>13</v>
      </c>
      <c r="J120" s="15"/>
      <c r="K120" s="15"/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0</v>
      </c>
      <c r="E121" s="46">
        <f t="shared" si="38"/>
        <v>0</v>
      </c>
      <c r="F121" s="45">
        <f t="shared" si="27"/>
        <v>0</v>
      </c>
      <c r="G121" s="40">
        <f>MAX(J121:BA121)</f>
        <v>0</v>
      </c>
      <c r="H121" s="40"/>
      <c r="I121" s="52" t="s">
        <v>14</v>
      </c>
      <c r="J121" s="15"/>
      <c r="K121" s="15"/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63.475000000000001</v>
      </c>
      <c r="E122" s="46">
        <f t="shared" si="38"/>
        <v>5</v>
      </c>
      <c r="F122" s="45">
        <f t="shared" si="27"/>
        <v>12.695</v>
      </c>
      <c r="G122" s="40">
        <f>MAX(J122:BA122)</f>
        <v>15.475</v>
      </c>
      <c r="H122" s="40"/>
      <c r="I122" s="52" t="s">
        <v>15</v>
      </c>
      <c r="J122" s="15">
        <v>14.125</v>
      </c>
      <c r="K122" s="15">
        <v>11.425000000000001</v>
      </c>
      <c r="L122" s="15">
        <v>11.45</v>
      </c>
      <c r="M122" s="16">
        <v>11</v>
      </c>
      <c r="N122" s="15">
        <v>15.475</v>
      </c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0</v>
      </c>
      <c r="E124" s="46">
        <f t="shared" si="38"/>
        <v>0</v>
      </c>
      <c r="F124" s="45">
        <f t="shared" si="27"/>
        <v>0</v>
      </c>
      <c r="G124" s="40">
        <f>MAX(J124:BA124)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MAX(J125:BA125)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50.400000000000006</v>
      </c>
      <c r="E126" s="41">
        <f>SUM(E127:E132)</f>
        <v>4</v>
      </c>
      <c r="F126" s="40">
        <f t="shared" si="27"/>
        <v>12.600000000000001</v>
      </c>
      <c r="G126" s="151">
        <f>MAX(G127:G132)</f>
        <v>15.675000000000001</v>
      </c>
      <c r="H126" s="151">
        <f>H130</f>
        <v>0</v>
      </c>
      <c r="I126" s="53" t="s">
        <v>19</v>
      </c>
      <c r="J126" s="54">
        <f>COUNTIFS($J127:$BB132,"&gt;9,99",$J127:$BB132,"&lt;20")</f>
        <v>3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13.85</v>
      </c>
      <c r="E127" s="46">
        <f t="shared" ref="E127:E132" si="40">COUNT(J127:AZ127)</f>
        <v>1</v>
      </c>
      <c r="F127" s="45">
        <f t="shared" si="27"/>
        <v>13.85</v>
      </c>
      <c r="G127" s="40">
        <f>MAX(J127:BA127)</f>
        <v>13.85</v>
      </c>
      <c r="H127" s="40"/>
      <c r="I127" s="52" t="s">
        <v>13</v>
      </c>
      <c r="J127" s="15">
        <v>13.85</v>
      </c>
      <c r="K127" s="15"/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20.875</v>
      </c>
      <c r="E128" s="46">
        <f t="shared" si="40"/>
        <v>2</v>
      </c>
      <c r="F128" s="45">
        <f t="shared" si="27"/>
        <v>10.4375</v>
      </c>
      <c r="G128" s="40">
        <f>MAX(J128:BA128)</f>
        <v>13.3</v>
      </c>
      <c r="H128" s="40"/>
      <c r="I128" s="52" t="s">
        <v>14</v>
      </c>
      <c r="J128" s="15">
        <v>13.3</v>
      </c>
      <c r="K128" s="15">
        <v>7.5750000000000002</v>
      </c>
      <c r="L128" s="15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15.675000000000001</v>
      </c>
      <c r="E129" s="46">
        <f t="shared" si="40"/>
        <v>1</v>
      </c>
      <c r="F129" s="45">
        <f t="shared" si="27"/>
        <v>15.675000000000001</v>
      </c>
      <c r="G129" s="40">
        <f>MAX(J129:BA129)</f>
        <v>15.675000000000001</v>
      </c>
      <c r="H129" s="40"/>
      <c r="I129" s="52" t="s">
        <v>15</v>
      </c>
      <c r="J129" s="15">
        <v>15.675000000000001</v>
      </c>
      <c r="K129" s="15"/>
      <c r="L129" s="15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0</v>
      </c>
      <c r="E130" s="46">
        <f t="shared" si="40"/>
        <v>0</v>
      </c>
      <c r="F130" s="45">
        <f t="shared" si="27"/>
        <v>0</v>
      </c>
      <c r="G130" s="40"/>
      <c r="H130" s="40">
        <f>MAX(J130:AZ130)</f>
        <v>0</v>
      </c>
      <c r="I130" s="52" t="s">
        <v>16</v>
      </c>
      <c r="J130" s="15"/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MAX(J132:BA132)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60.8</v>
      </c>
      <c r="E133" s="41">
        <f>SUM(E134:E139)</f>
        <v>8</v>
      </c>
      <c r="F133" s="40">
        <f t="shared" si="27"/>
        <v>7.6</v>
      </c>
      <c r="G133" s="151">
        <f>MAX(G134:G139)</f>
        <v>10.675000000000001</v>
      </c>
      <c r="H133" s="151">
        <f>H137</f>
        <v>10.324999999999999</v>
      </c>
      <c r="I133" s="53" t="s">
        <v>19</v>
      </c>
      <c r="J133" s="54">
        <f>COUNTIFS($J134:$BB139,"&gt;9,99",$J134:$BB139,"&lt;20")</f>
        <v>3</v>
      </c>
      <c r="K133" s="54">
        <f>COUNTIFS($J134:$BB139,"&gt;19,99")</f>
        <v>0</v>
      </c>
      <c r="L133" s="54">
        <f>COUNTIFS($J137:$BA137,"&gt;4,99",$J137:$BA137,"&lt;9,99")</f>
        <v>0</v>
      </c>
      <c r="M133" s="54">
        <f>COUNTIFS($J137:$BB137,"&gt;9,99")</f>
        <v>1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28.175000000000004</v>
      </c>
      <c r="E134" s="46">
        <f t="shared" ref="E134:E139" si="42">COUNT(J134:AZ134)</f>
        <v>3</v>
      </c>
      <c r="F134" s="45">
        <f t="shared" si="27"/>
        <v>9.3916666666666675</v>
      </c>
      <c r="G134" s="40">
        <f>MAX(J134:BA134)</f>
        <v>10.675000000000001</v>
      </c>
      <c r="H134" s="40"/>
      <c r="I134" s="52" t="s">
        <v>13</v>
      </c>
      <c r="J134" s="15">
        <v>10.675000000000001</v>
      </c>
      <c r="K134" s="15">
        <v>8.7750000000000004</v>
      </c>
      <c r="L134" s="15">
        <v>8.7249999999999996</v>
      </c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5.75</v>
      </c>
      <c r="E135" s="46">
        <f t="shared" si="42"/>
        <v>1</v>
      </c>
      <c r="F135" s="45">
        <f t="shared" si="27"/>
        <v>5.75</v>
      </c>
      <c r="G135" s="40">
        <f>MAX(J135:BA135)</f>
        <v>5.75</v>
      </c>
      <c r="H135" s="40"/>
      <c r="I135" s="52" t="s">
        <v>14</v>
      </c>
      <c r="J135" s="15">
        <v>5.75</v>
      </c>
      <c r="K135" s="15"/>
      <c r="L135" s="15"/>
      <c r="M135" s="16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0</v>
      </c>
      <c r="E136" s="46">
        <f t="shared" si="42"/>
        <v>0</v>
      </c>
      <c r="F136" s="45">
        <f t="shared" si="27"/>
        <v>0</v>
      </c>
      <c r="G136" s="40">
        <f>MAX(J136:BA136)</f>
        <v>0</v>
      </c>
      <c r="H136" s="40"/>
      <c r="I136" s="52" t="s">
        <v>15</v>
      </c>
      <c r="J136" s="15"/>
      <c r="K136" s="15"/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10.324999999999999</v>
      </c>
      <c r="E137" s="46">
        <f t="shared" si="42"/>
        <v>1</v>
      </c>
      <c r="F137" s="45">
        <f t="shared" si="27"/>
        <v>10.324999999999999</v>
      </c>
      <c r="G137" s="40"/>
      <c r="H137" s="40">
        <f>MAX(J137:AZ137)</f>
        <v>10.324999999999999</v>
      </c>
      <c r="I137" s="52" t="s">
        <v>16</v>
      </c>
      <c r="J137" s="15">
        <v>10.324999999999999</v>
      </c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10.525</v>
      </c>
      <c r="E138" s="46">
        <f t="shared" si="42"/>
        <v>1</v>
      </c>
      <c r="F138" s="45">
        <f t="shared" si="27"/>
        <v>10.525</v>
      </c>
      <c r="G138" s="40">
        <f>MAX(J138:BA138)</f>
        <v>10.525</v>
      </c>
      <c r="H138" s="40"/>
      <c r="I138" s="52" t="s">
        <v>17</v>
      </c>
      <c r="J138" s="15">
        <v>10.525</v>
      </c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6.0250000000000004</v>
      </c>
      <c r="E139" s="46">
        <f t="shared" si="42"/>
        <v>2</v>
      </c>
      <c r="F139" s="45">
        <f t="shared" si="27"/>
        <v>3.0125000000000002</v>
      </c>
      <c r="G139" s="40">
        <f>MAX(J139:BA139)</f>
        <v>3.25</v>
      </c>
      <c r="H139" s="40"/>
      <c r="I139" s="52" t="s">
        <v>18</v>
      </c>
      <c r="J139" s="15">
        <v>2.7749999999999999</v>
      </c>
      <c r="K139" s="15">
        <v>3.25</v>
      </c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29.024999999999999</v>
      </c>
      <c r="E140" s="41">
        <f>SUM(E141:E146)</f>
        <v>4</v>
      </c>
      <c r="F140" s="40">
        <f t="shared" si="27"/>
        <v>7.2562499999999996</v>
      </c>
      <c r="G140" s="151">
        <f>MAX(G141:G146)</f>
        <v>8.9250000000000007</v>
      </c>
      <c r="H140" s="151">
        <f>H144</f>
        <v>0</v>
      </c>
      <c r="I140" s="53" t="s">
        <v>19</v>
      </c>
      <c r="J140" s="54">
        <f>COUNTIFS($J141:$BB146,"&gt;9,99",$J141:$BB146,"&lt;20")</f>
        <v>0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5.5</v>
      </c>
      <c r="E141" s="46">
        <f t="shared" ref="E141:E146" si="44">COUNT(J141:AZ141)</f>
        <v>1</v>
      </c>
      <c r="F141" s="45">
        <f t="shared" si="27"/>
        <v>5.5</v>
      </c>
      <c r="G141" s="40">
        <f>MAX(J141:BA141)</f>
        <v>5.5</v>
      </c>
      <c r="H141" s="40"/>
      <c r="I141" s="52" t="s">
        <v>13</v>
      </c>
      <c r="J141" s="15">
        <v>5.5</v>
      </c>
      <c r="K141" s="15"/>
      <c r="L141" s="15"/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23.524999999999999</v>
      </c>
      <c r="E142" s="46">
        <f t="shared" si="44"/>
        <v>3</v>
      </c>
      <c r="F142" s="45">
        <f t="shared" si="27"/>
        <v>7.8416666666666659</v>
      </c>
      <c r="G142" s="40">
        <f>MAX(J142:BA142)</f>
        <v>8.9250000000000007</v>
      </c>
      <c r="H142" s="40"/>
      <c r="I142" s="52" t="s">
        <v>14</v>
      </c>
      <c r="J142" s="15">
        <v>8.1</v>
      </c>
      <c r="K142" s="15">
        <v>6.5</v>
      </c>
      <c r="L142" s="15">
        <v>8.9250000000000007</v>
      </c>
      <c r="M142" s="16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0</v>
      </c>
      <c r="E143" s="46">
        <f t="shared" si="44"/>
        <v>0</v>
      </c>
      <c r="F143" s="45">
        <f t="shared" si="27"/>
        <v>0</v>
      </c>
      <c r="G143" s="40">
        <f>MAX(J143:BA143)</f>
        <v>0</v>
      </c>
      <c r="H143" s="40"/>
      <c r="I143" s="52" t="s">
        <v>15</v>
      </c>
      <c r="J143" s="15"/>
      <c r="K143" s="15"/>
      <c r="L143" s="15"/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0</v>
      </c>
      <c r="E144" s="46">
        <f t="shared" si="44"/>
        <v>0</v>
      </c>
      <c r="F144" s="45">
        <f t="shared" si="27"/>
        <v>0</v>
      </c>
      <c r="G144" s="40"/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0</v>
      </c>
      <c r="E145" s="46">
        <f t="shared" si="44"/>
        <v>0</v>
      </c>
      <c r="F145" s="45">
        <f t="shared" si="27"/>
        <v>0</v>
      </c>
      <c r="G145" s="40">
        <f>MAX(J145:BA145)</f>
        <v>0</v>
      </c>
      <c r="H145" s="40"/>
      <c r="I145" s="52" t="s">
        <v>17</v>
      </c>
      <c r="J145" s="15"/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0</v>
      </c>
      <c r="E146" s="46">
        <f t="shared" si="44"/>
        <v>0</v>
      </c>
      <c r="F146" s="45">
        <f t="shared" si="27"/>
        <v>0</v>
      </c>
      <c r="G146" s="40">
        <f>MAX(J146:BA146)</f>
        <v>0</v>
      </c>
      <c r="H146" s="40"/>
      <c r="I146" s="52" t="s">
        <v>18</v>
      </c>
      <c r="J146" s="15"/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4.5</v>
      </c>
      <c r="E147" s="122">
        <f>SUM(E148:E153)</f>
        <v>1</v>
      </c>
      <c r="F147" s="50">
        <f t="shared" si="27"/>
        <v>4.5</v>
      </c>
      <c r="G147" s="151">
        <f>MAX(G148:G153)</f>
        <v>4.5</v>
      </c>
      <c r="H147" s="151">
        <f>H151</f>
        <v>0</v>
      </c>
      <c r="I147" s="53" t="s">
        <v>19</v>
      </c>
      <c r="J147" s="54">
        <f>COUNTIFS($J148:$BB153,"&gt;9,99",$J148:$BB153,"&lt;20")</f>
        <v>0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5">SUM(J148:AZ148)</f>
        <v>4.5</v>
      </c>
      <c r="E148" s="46">
        <f t="shared" ref="E148:E160" si="46">COUNT(J148:AZ148)</f>
        <v>1</v>
      </c>
      <c r="F148" s="45">
        <f t="shared" si="27"/>
        <v>4.5</v>
      </c>
      <c r="G148" s="40">
        <f>MAX(J148:BA148)</f>
        <v>4.5</v>
      </c>
      <c r="H148" s="40"/>
      <c r="I148" s="62" t="s">
        <v>13</v>
      </c>
      <c r="J148" s="15">
        <v>4.5</v>
      </c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5"/>
        <v>0</v>
      </c>
      <c r="E149" s="46">
        <f t="shared" si="46"/>
        <v>0</v>
      </c>
      <c r="F149" s="45">
        <f t="shared" ref="F149:F160" si="47">IF(E149=0,0,D149/E149)</f>
        <v>0</v>
      </c>
      <c r="G149" s="40">
        <f>MAX(J149:BA149)</f>
        <v>0</v>
      </c>
      <c r="H149" s="40"/>
      <c r="I149" s="52" t="s">
        <v>14</v>
      </c>
      <c r="J149" s="15"/>
      <c r="K149" s="15"/>
      <c r="L149" s="15"/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5"/>
        <v>0</v>
      </c>
      <c r="E150" s="46">
        <f t="shared" si="46"/>
        <v>0</v>
      </c>
      <c r="F150" s="45">
        <f t="shared" si="47"/>
        <v>0</v>
      </c>
      <c r="G150" s="40">
        <f>MAX(J150:BA150)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5"/>
        <v>0</v>
      </c>
      <c r="E151" s="46">
        <f t="shared" si="46"/>
        <v>0</v>
      </c>
      <c r="F151" s="45">
        <f t="shared" si="47"/>
        <v>0</v>
      </c>
      <c r="G151" s="40"/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5"/>
        <v>0</v>
      </c>
      <c r="E152" s="46">
        <f t="shared" si="46"/>
        <v>0</v>
      </c>
      <c r="F152" s="45">
        <f t="shared" si="47"/>
        <v>0</v>
      </c>
      <c r="G152" s="40">
        <f>MAX(J152:BA152)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5"/>
        <v>0</v>
      </c>
      <c r="E153" s="46">
        <f t="shared" si="46"/>
        <v>0</v>
      </c>
      <c r="F153" s="45">
        <f t="shared" si="47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11.025</v>
      </c>
      <c r="E154" s="122">
        <f>SUM(E155:E160)</f>
        <v>1</v>
      </c>
      <c r="F154" s="50">
        <f t="shared" si="47"/>
        <v>11.025</v>
      </c>
      <c r="G154" s="151">
        <f>MAX(G155:G160)</f>
        <v>11.025</v>
      </c>
      <c r="H154" s="151">
        <f>H158</f>
        <v>0</v>
      </c>
      <c r="I154" s="53" t="s">
        <v>19</v>
      </c>
      <c r="J154" s="54">
        <f>COUNTIFS($J155:$BB160,"&gt;9,99",$J155:$BB160,"&lt;20")</f>
        <v>1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0</v>
      </c>
      <c r="E155" s="247">
        <f t="shared" si="46"/>
        <v>0</v>
      </c>
      <c r="F155" s="51">
        <f t="shared" si="47"/>
        <v>0</v>
      </c>
      <c r="G155" s="50">
        <f t="shared" ref="G155:G157" si="49">MAX(J155:BA155)</f>
        <v>0</v>
      </c>
      <c r="H155" s="50"/>
      <c r="I155" s="62" t="s">
        <v>13</v>
      </c>
      <c r="J155" s="15"/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0</v>
      </c>
      <c r="E156" s="247">
        <f t="shared" si="46"/>
        <v>0</v>
      </c>
      <c r="F156" s="51">
        <f t="shared" si="47"/>
        <v>0</v>
      </c>
      <c r="G156" s="50">
        <f t="shared" si="49"/>
        <v>0</v>
      </c>
      <c r="H156" s="50"/>
      <c r="I156" s="52" t="s">
        <v>14</v>
      </c>
      <c r="J156" s="15"/>
      <c r="K156" s="15"/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6"/>
        <v>0</v>
      </c>
      <c r="F157" s="51">
        <f t="shared" si="47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6"/>
        <v>0</v>
      </c>
      <c r="F158" s="51">
        <f t="shared" si="47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11.025</v>
      </c>
      <c r="E159" s="247">
        <f t="shared" si="46"/>
        <v>1</v>
      </c>
      <c r="F159" s="51">
        <f t="shared" si="47"/>
        <v>11.025</v>
      </c>
      <c r="G159" s="50">
        <f t="shared" ref="G159:G160" si="50">MAX(J159:BA159)</f>
        <v>11.025</v>
      </c>
      <c r="H159" s="50"/>
      <c r="I159" s="52" t="s">
        <v>17</v>
      </c>
      <c r="J159" s="15">
        <v>11.025</v>
      </c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6"/>
        <v>0</v>
      </c>
      <c r="F160" s="51">
        <f t="shared" si="47"/>
        <v>0</v>
      </c>
      <c r="G160" s="50">
        <f t="shared" si="50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27.1</v>
      </c>
      <c r="E161" s="129">
        <f>SUM(E162:E167)</f>
        <v>5</v>
      </c>
      <c r="F161" s="128">
        <f>IF(E161=0,0,D161/E161)</f>
        <v>5.42</v>
      </c>
      <c r="G161" s="155">
        <f>MAX(G162:G167)</f>
        <v>6.65</v>
      </c>
      <c r="H161" s="155">
        <f>H165</f>
        <v>0</v>
      </c>
      <c r="I161" s="130" t="s">
        <v>19</v>
      </c>
      <c r="J161" s="131">
        <f>COUNTIFS($J162:$BB167,"&gt;9,99",$J162:$BB167,"&lt;20")</f>
        <v>0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0</v>
      </c>
      <c r="E162" s="97">
        <f t="shared" ref="E162:E167" si="52">COUNT(J162:AZ162)</f>
        <v>0</v>
      </c>
      <c r="F162" s="96">
        <f t="shared" ref="F162:F225" si="53">IF(E162=0,0,D162/E162)</f>
        <v>0</v>
      </c>
      <c r="G162" s="92">
        <f>MAX(J162:BA162)</f>
        <v>0</v>
      </c>
      <c r="H162" s="92"/>
      <c r="I162" s="98" t="s">
        <v>13</v>
      </c>
      <c r="J162" s="15"/>
      <c r="K162" s="15"/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6.65</v>
      </c>
      <c r="E163" s="97">
        <f t="shared" si="52"/>
        <v>1</v>
      </c>
      <c r="F163" s="96">
        <f t="shared" si="53"/>
        <v>6.65</v>
      </c>
      <c r="G163" s="92">
        <f>MAX(J163:BA163)</f>
        <v>6.65</v>
      </c>
      <c r="H163" s="92"/>
      <c r="I163" s="98" t="s">
        <v>14</v>
      </c>
      <c r="J163" s="15">
        <v>6.65</v>
      </c>
      <c r="K163" s="15"/>
      <c r="L163" s="15"/>
      <c r="M163" s="16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20.450000000000003</v>
      </c>
      <c r="E164" s="97">
        <f t="shared" si="52"/>
        <v>4</v>
      </c>
      <c r="F164" s="96">
        <f t="shared" si="53"/>
        <v>5.1125000000000007</v>
      </c>
      <c r="G164" s="92">
        <f>MAX(J164:BA164)</f>
        <v>5.3</v>
      </c>
      <c r="H164" s="92"/>
      <c r="I164" s="98" t="s">
        <v>15</v>
      </c>
      <c r="J164" s="15">
        <v>4.9000000000000004</v>
      </c>
      <c r="K164" s="15">
        <v>5.2</v>
      </c>
      <c r="L164" s="15">
        <v>5.3</v>
      </c>
      <c r="M164" s="16">
        <v>5.05</v>
      </c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0</v>
      </c>
      <c r="E165" s="97">
        <f t="shared" si="52"/>
        <v>0</v>
      </c>
      <c r="F165" s="96">
        <f t="shared" si="53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0</v>
      </c>
      <c r="E166" s="97">
        <f t="shared" si="52"/>
        <v>0</v>
      </c>
      <c r="F166" s="96">
        <f t="shared" si="53"/>
        <v>0</v>
      </c>
      <c r="G166" s="92">
        <f>MAX(J166:BA166)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0</v>
      </c>
      <c r="E168" s="93">
        <f>SUM(E169:E174)</f>
        <v>0</v>
      </c>
      <c r="F168" s="92">
        <f t="shared" si="53"/>
        <v>0</v>
      </c>
      <c r="G168" s="153">
        <f>MAX(G169:G174)</f>
        <v>0</v>
      </c>
      <c r="H168" s="153">
        <f>H172</f>
        <v>0</v>
      </c>
      <c r="I168" s="102" t="s">
        <v>19</v>
      </c>
      <c r="J168" s="105">
        <f>COUNTIFS($J169:$BB174,"&gt;9,99",$J169:$BB174,"&lt;20")</f>
        <v>0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0</v>
      </c>
      <c r="E169" s="97">
        <f t="shared" ref="E169:E174" si="55">COUNT(J169:AZ169)</f>
        <v>0</v>
      </c>
      <c r="F169" s="96">
        <f t="shared" si="53"/>
        <v>0</v>
      </c>
      <c r="G169" s="92">
        <f>MAX(J169:BA169)</f>
        <v>0</v>
      </c>
      <c r="H169" s="92"/>
      <c r="I169" s="98" t="s">
        <v>13</v>
      </c>
      <c r="J169" s="15"/>
      <c r="K169" s="15"/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0</v>
      </c>
      <c r="E170" s="97">
        <f t="shared" si="55"/>
        <v>0</v>
      </c>
      <c r="F170" s="96">
        <f t="shared" si="53"/>
        <v>0</v>
      </c>
      <c r="G170" s="92">
        <f>MAX(J170:BA170)</f>
        <v>0</v>
      </c>
      <c r="H170" s="92"/>
      <c r="I170" s="98" t="s">
        <v>14</v>
      </c>
      <c r="J170" s="15"/>
      <c r="K170" s="15"/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0</v>
      </c>
      <c r="E171" s="97">
        <f t="shared" si="55"/>
        <v>0</v>
      </c>
      <c r="F171" s="96">
        <f t="shared" si="53"/>
        <v>0</v>
      </c>
      <c r="G171" s="92">
        <f>MAX(J171:BA171)</f>
        <v>0</v>
      </c>
      <c r="H171" s="92"/>
      <c r="I171" s="98" t="s">
        <v>15</v>
      </c>
      <c r="J171" s="15"/>
      <c r="K171" s="15"/>
      <c r="L171" s="15"/>
      <c r="M171" s="16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0</v>
      </c>
      <c r="E172" s="97">
        <f t="shared" si="55"/>
        <v>0</v>
      </c>
      <c r="F172" s="96">
        <f t="shared" si="53"/>
        <v>0</v>
      </c>
      <c r="G172" s="92"/>
      <c r="H172" s="92">
        <f>MAX(J172:AZ172)</f>
        <v>0</v>
      </c>
      <c r="I172" s="98" t="s">
        <v>16</v>
      </c>
      <c r="J172" s="15"/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10.45</v>
      </c>
      <c r="E175" s="93">
        <f>SUM(E176:E181)</f>
        <v>2</v>
      </c>
      <c r="F175" s="92">
        <f t="shared" si="53"/>
        <v>5.2249999999999996</v>
      </c>
      <c r="G175" s="153">
        <f>MAX(G176:G181)</f>
        <v>7.3250000000000002</v>
      </c>
      <c r="H175" s="153">
        <f>H179</f>
        <v>0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0</v>
      </c>
      <c r="E176" s="97">
        <f t="shared" ref="E176:E181" si="57">COUNT(J176:AZ176)</f>
        <v>0</v>
      </c>
      <c r="F176" s="96">
        <f t="shared" si="53"/>
        <v>0</v>
      </c>
      <c r="G176" s="92">
        <f>MAX(J176:BA176)</f>
        <v>0</v>
      </c>
      <c r="H176" s="92"/>
      <c r="I176" s="98" t="s">
        <v>13</v>
      </c>
      <c r="J176" s="15"/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10.45</v>
      </c>
      <c r="E177" s="97">
        <f t="shared" si="57"/>
        <v>2</v>
      </c>
      <c r="F177" s="96">
        <f t="shared" si="53"/>
        <v>5.2249999999999996</v>
      </c>
      <c r="G177" s="92">
        <f>MAX(J177:BA177)</f>
        <v>7.3250000000000002</v>
      </c>
      <c r="H177" s="92"/>
      <c r="I177" s="98" t="s">
        <v>14</v>
      </c>
      <c r="J177" s="15">
        <v>3.125</v>
      </c>
      <c r="K177" s="15">
        <v>7.3250000000000002</v>
      </c>
      <c r="L177" s="15"/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0</v>
      </c>
      <c r="E178" s="97">
        <f t="shared" si="57"/>
        <v>0</v>
      </c>
      <c r="F178" s="96">
        <f t="shared" si="53"/>
        <v>0</v>
      </c>
      <c r="G178" s="92">
        <f>MAX(J178:BA178)</f>
        <v>0</v>
      </c>
      <c r="H178" s="92"/>
      <c r="I178" s="98" t="s">
        <v>15</v>
      </c>
      <c r="J178" s="15"/>
      <c r="K178" s="15"/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0</v>
      </c>
      <c r="E179" s="97">
        <f t="shared" si="57"/>
        <v>0</v>
      </c>
      <c r="F179" s="96">
        <f t="shared" si="53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0</v>
      </c>
      <c r="E182" s="93">
        <f>SUM(E183:E188)</f>
        <v>0</v>
      </c>
      <c r="F182" s="92">
        <f t="shared" si="53"/>
        <v>0</v>
      </c>
      <c r="G182" s="153">
        <f>MAX(G183:G188)</f>
        <v>0</v>
      </c>
      <c r="H182" s="153">
        <f>H186</f>
        <v>0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0</v>
      </c>
      <c r="E183" s="97">
        <f t="shared" ref="E183:E188" si="59">COUNT(J183:AZ183)</f>
        <v>0</v>
      </c>
      <c r="F183" s="96">
        <f t="shared" si="53"/>
        <v>0</v>
      </c>
      <c r="G183" s="92">
        <f t="shared" ref="G183:G188" si="60">MAX(J183:BA183)</f>
        <v>0</v>
      </c>
      <c r="H183" s="92"/>
      <c r="I183" s="98" t="s">
        <v>13</v>
      </c>
      <c r="J183" s="15"/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0</v>
      </c>
      <c r="E184" s="97">
        <f t="shared" si="59"/>
        <v>0</v>
      </c>
      <c r="F184" s="96">
        <f t="shared" si="53"/>
        <v>0</v>
      </c>
      <c r="G184" s="92">
        <f t="shared" si="60"/>
        <v>0</v>
      </c>
      <c r="H184" s="92"/>
      <c r="I184" s="98" t="s">
        <v>14</v>
      </c>
      <c r="J184" s="15"/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0</v>
      </c>
      <c r="E185" s="97">
        <f t="shared" si="59"/>
        <v>0</v>
      </c>
      <c r="F185" s="96">
        <f t="shared" si="53"/>
        <v>0</v>
      </c>
      <c r="G185" s="92">
        <f t="shared" si="60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0</v>
      </c>
      <c r="E186" s="97">
        <f t="shared" si="59"/>
        <v>0</v>
      </c>
      <c r="F186" s="96">
        <f t="shared" si="53"/>
        <v>0</v>
      </c>
      <c r="G186" s="92">
        <f t="shared" si="60"/>
        <v>0</v>
      </c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7.4249999999999998</v>
      </c>
      <c r="E189" s="93">
        <f>SUM(E190:E195)</f>
        <v>1</v>
      </c>
      <c r="F189" s="92">
        <f t="shared" si="53"/>
        <v>7.4249999999999998</v>
      </c>
      <c r="G189" s="153">
        <f>MAX(G190:G195)</f>
        <v>7.4249999999999998</v>
      </c>
      <c r="H189" s="153">
        <f>H193</f>
        <v>0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7.4249999999999998</v>
      </c>
      <c r="E190" s="97">
        <f t="shared" ref="E190:E195" si="62">COUNT(J190:AZ190)</f>
        <v>1</v>
      </c>
      <c r="F190" s="96">
        <f t="shared" si="53"/>
        <v>7.4249999999999998</v>
      </c>
      <c r="G190" s="92">
        <f>MAX(J190:BA190)</f>
        <v>7.4249999999999998</v>
      </c>
      <c r="H190" s="92"/>
      <c r="I190" s="98" t="s">
        <v>13</v>
      </c>
      <c r="J190" s="15">
        <v>7.4249999999999998</v>
      </c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0</v>
      </c>
      <c r="E191" s="97">
        <f t="shared" si="62"/>
        <v>0</v>
      </c>
      <c r="F191" s="96">
        <f t="shared" si="53"/>
        <v>0</v>
      </c>
      <c r="G191" s="92">
        <f>MAX(J191:BA191)</f>
        <v>0</v>
      </c>
      <c r="H191" s="92"/>
      <c r="I191" s="98" t="s">
        <v>14</v>
      </c>
      <c r="J191" s="15"/>
      <c r="K191" s="15"/>
      <c r="L191" s="15"/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0</v>
      </c>
      <c r="E192" s="97">
        <f t="shared" si="62"/>
        <v>0</v>
      </c>
      <c r="F192" s="96">
        <f t="shared" si="53"/>
        <v>0</v>
      </c>
      <c r="G192" s="92">
        <f>MAX(J192:BA192)</f>
        <v>0</v>
      </c>
      <c r="H192" s="92"/>
      <c r="I192" s="98" t="s">
        <v>15</v>
      </c>
      <c r="J192" s="15"/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0</v>
      </c>
      <c r="E193" s="97">
        <f t="shared" si="62"/>
        <v>0</v>
      </c>
      <c r="F193" s="96">
        <f t="shared" si="53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0</v>
      </c>
      <c r="E194" s="97">
        <f t="shared" si="62"/>
        <v>0</v>
      </c>
      <c r="F194" s="96">
        <f t="shared" si="53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0</v>
      </c>
      <c r="E196" s="93">
        <f>SUM(E197:E202)</f>
        <v>0</v>
      </c>
      <c r="F196" s="92">
        <f t="shared" si="53"/>
        <v>0</v>
      </c>
      <c r="G196" s="153">
        <f>MAX(G197:G202)</f>
        <v>0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0</v>
      </c>
      <c r="E197" s="97">
        <f t="shared" ref="E197:E202" si="64">COUNT(J197:AZ197)</f>
        <v>0</v>
      </c>
      <c r="F197" s="96">
        <f t="shared" si="53"/>
        <v>0</v>
      </c>
      <c r="G197" s="92">
        <f t="shared" ref="G197:G202" si="65">MAX(J197:BA197)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0</v>
      </c>
      <c r="E198" s="97">
        <f t="shared" si="64"/>
        <v>0</v>
      </c>
      <c r="F198" s="96">
        <f t="shared" si="53"/>
        <v>0</v>
      </c>
      <c r="G198" s="92">
        <f t="shared" si="65"/>
        <v>0</v>
      </c>
      <c r="H198" s="92"/>
      <c r="I198" s="98" t="s">
        <v>14</v>
      </c>
      <c r="J198" s="15"/>
      <c r="K198" s="15"/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0</v>
      </c>
      <c r="E200" s="97">
        <f t="shared" si="64"/>
        <v>0</v>
      </c>
      <c r="F200" s="96">
        <f t="shared" si="53"/>
        <v>0</v>
      </c>
      <c r="G200" s="92">
        <f t="shared" si="65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52.75</v>
      </c>
      <c r="E203" s="93">
        <f>SUM(E204:E209)</f>
        <v>8</v>
      </c>
      <c r="F203" s="92">
        <f t="shared" si="53"/>
        <v>6.59375</v>
      </c>
      <c r="G203" s="153">
        <f>MAX(G204:G209)</f>
        <v>7.9749999999999996</v>
      </c>
      <c r="H203" s="153">
        <f>H207</f>
        <v>0</v>
      </c>
      <c r="I203" s="102" t="s">
        <v>19</v>
      </c>
      <c r="J203" s="105">
        <f>COUNTIFS($J204:$BB209,"&gt;9,99",$J204:$BB209,"&lt;20")</f>
        <v>0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9.9250000000000007</v>
      </c>
      <c r="E204" s="97">
        <f t="shared" ref="E204:E209" si="67">COUNT(J204:AZ204)</f>
        <v>2</v>
      </c>
      <c r="F204" s="96">
        <f t="shared" si="53"/>
        <v>4.9625000000000004</v>
      </c>
      <c r="G204" s="92">
        <f>MAX(J204:BA204)</f>
        <v>7.6749999999999998</v>
      </c>
      <c r="H204" s="92"/>
      <c r="I204" s="98" t="s">
        <v>13</v>
      </c>
      <c r="J204" s="15">
        <v>7.6749999999999998</v>
      </c>
      <c r="K204" s="15">
        <v>2.25</v>
      </c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36.074999999999996</v>
      </c>
      <c r="E205" s="97">
        <f t="shared" si="67"/>
        <v>5</v>
      </c>
      <c r="F205" s="96">
        <f t="shared" si="53"/>
        <v>7.214999999999999</v>
      </c>
      <c r="G205" s="92">
        <f>MAX(J205:BA205)</f>
        <v>7.9749999999999996</v>
      </c>
      <c r="H205" s="92"/>
      <c r="I205" s="98" t="s">
        <v>14</v>
      </c>
      <c r="J205" s="15">
        <v>7.0750000000000002</v>
      </c>
      <c r="K205" s="15">
        <v>7.75</v>
      </c>
      <c r="L205" s="15">
        <v>7.9749999999999996</v>
      </c>
      <c r="M205" s="16">
        <v>6.9249999999999998</v>
      </c>
      <c r="N205" s="15">
        <v>6.35</v>
      </c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6.75</v>
      </c>
      <c r="E206" s="97">
        <f t="shared" si="67"/>
        <v>1</v>
      </c>
      <c r="F206" s="96">
        <f t="shared" si="53"/>
        <v>6.75</v>
      </c>
      <c r="G206" s="92">
        <f>MAX(J206:BA206)</f>
        <v>6.75</v>
      </c>
      <c r="H206" s="92"/>
      <c r="I206" s="98" t="s">
        <v>15</v>
      </c>
      <c r="J206" s="15">
        <v>6.75</v>
      </c>
      <c r="K206" s="15"/>
      <c r="L206" s="15"/>
      <c r="M206" s="16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0</v>
      </c>
      <c r="E207" s="97">
        <f t="shared" si="67"/>
        <v>0</v>
      </c>
      <c r="F207" s="96">
        <f t="shared" si="53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21.45</v>
      </c>
      <c r="E210" s="93">
        <f>SUM(E211:E216)</f>
        <v>3</v>
      </c>
      <c r="F210" s="92">
        <f t="shared" si="53"/>
        <v>7.1499999999999995</v>
      </c>
      <c r="G210" s="153">
        <f>MAX(G211:G216)</f>
        <v>7.5250000000000004</v>
      </c>
      <c r="H210" s="153">
        <f>H214</f>
        <v>0</v>
      </c>
      <c r="I210" s="102" t="s">
        <v>19</v>
      </c>
      <c r="J210" s="105">
        <f>COUNTIFS($J211:$BB216,"&gt;9,99",$J211:$BB216,"&lt;20")</f>
        <v>0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0</v>
      </c>
      <c r="E211" s="97">
        <f t="shared" ref="E211:E216" si="69">COUNT(J211:AZ211)</f>
        <v>0</v>
      </c>
      <c r="F211" s="96">
        <f t="shared" si="53"/>
        <v>0</v>
      </c>
      <c r="G211" s="92">
        <f>MAX(J211:BA211)</f>
        <v>0</v>
      </c>
      <c r="H211" s="92"/>
      <c r="I211" s="98" t="s">
        <v>13</v>
      </c>
      <c r="J211" s="15"/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21.45</v>
      </c>
      <c r="E212" s="97">
        <f t="shared" si="69"/>
        <v>3</v>
      </c>
      <c r="F212" s="96">
        <f t="shared" si="53"/>
        <v>7.1499999999999995</v>
      </c>
      <c r="G212" s="92">
        <f>MAX(J212:BA212)</f>
        <v>7.5250000000000004</v>
      </c>
      <c r="H212" s="92"/>
      <c r="I212" s="98" t="s">
        <v>14</v>
      </c>
      <c r="J212" s="15">
        <v>7.5250000000000004</v>
      </c>
      <c r="K212" s="15">
        <v>7.25</v>
      </c>
      <c r="L212" s="15">
        <v>6.6749999999999998</v>
      </c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0</v>
      </c>
      <c r="E213" s="97">
        <f t="shared" si="69"/>
        <v>0</v>
      </c>
      <c r="F213" s="96">
        <f t="shared" si="53"/>
        <v>0</v>
      </c>
      <c r="G213" s="92">
        <f>MAX(J213:BA213)</f>
        <v>0</v>
      </c>
      <c r="H213" s="92"/>
      <c r="I213" s="98" t="s">
        <v>15</v>
      </c>
      <c r="J213" s="15"/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0</v>
      </c>
      <c r="E214" s="97">
        <f t="shared" si="69"/>
        <v>0</v>
      </c>
      <c r="F214" s="96">
        <f t="shared" si="53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0</v>
      </c>
      <c r="E215" s="97">
        <f t="shared" si="69"/>
        <v>0</v>
      </c>
      <c r="F215" s="96">
        <f t="shared" si="53"/>
        <v>0</v>
      </c>
      <c r="G215" s="92">
        <f>MAX(J215:BA215)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26.9</v>
      </c>
      <c r="E217" s="93">
        <f>SUM(E218:E223)</f>
        <v>4</v>
      </c>
      <c r="F217" s="92">
        <f t="shared" si="53"/>
        <v>6.7249999999999996</v>
      </c>
      <c r="G217" s="153">
        <f>MAX(G218:G223)</f>
        <v>11.75</v>
      </c>
      <c r="H217" s="153">
        <f>H221</f>
        <v>0</v>
      </c>
      <c r="I217" s="102" t="s">
        <v>19</v>
      </c>
      <c r="J217" s="105">
        <f>COUNTIFS($J218:$BB223,"&gt;9,99",$J218:$BB223,"&lt;20")</f>
        <v>1</v>
      </c>
      <c r="K217" s="105">
        <f>COUNTIFS($J218:$BB223,"&gt;19,99")</f>
        <v>0</v>
      </c>
      <c r="L217" s="105">
        <f>COUNTIFS($J221:$BA221,"&gt;4,99",$J221:$BA221,"&lt;9,99")</f>
        <v>0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7.2</v>
      </c>
      <c r="E218" s="97">
        <f t="shared" ref="E218:E223" si="71">COUNT(J218:AZ218)</f>
        <v>1</v>
      </c>
      <c r="F218" s="96">
        <f t="shared" si="53"/>
        <v>7.2</v>
      </c>
      <c r="G218" s="92">
        <f>MAX(J218:BA218)</f>
        <v>7.2</v>
      </c>
      <c r="H218" s="92"/>
      <c r="I218" s="98" t="s">
        <v>13</v>
      </c>
      <c r="J218" s="15">
        <v>7.2</v>
      </c>
      <c r="K218" s="15"/>
      <c r="L218" s="15"/>
      <c r="M218" s="16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13.425000000000001</v>
      </c>
      <c r="E219" s="97">
        <f t="shared" si="71"/>
        <v>2</v>
      </c>
      <c r="F219" s="96">
        <f t="shared" si="53"/>
        <v>6.7125000000000004</v>
      </c>
      <c r="G219" s="92">
        <f>MAX(J219:BA219)</f>
        <v>11.75</v>
      </c>
      <c r="H219" s="92"/>
      <c r="I219" s="98" t="s">
        <v>14</v>
      </c>
      <c r="J219" s="15">
        <v>1.675</v>
      </c>
      <c r="K219" s="15">
        <v>11.75</v>
      </c>
      <c r="L219" s="15"/>
      <c r="M219" s="16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6.2750000000000004</v>
      </c>
      <c r="E220" s="97">
        <f t="shared" si="71"/>
        <v>1</v>
      </c>
      <c r="F220" s="96">
        <f t="shared" si="53"/>
        <v>6.2750000000000004</v>
      </c>
      <c r="G220" s="92">
        <f>MAX(J220:BA220)</f>
        <v>6.2750000000000004</v>
      </c>
      <c r="H220" s="92"/>
      <c r="I220" s="98" t="s">
        <v>15</v>
      </c>
      <c r="J220" s="15">
        <v>6.2750000000000004</v>
      </c>
      <c r="K220" s="15"/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0</v>
      </c>
      <c r="E221" s="97">
        <f t="shared" si="71"/>
        <v>0</v>
      </c>
      <c r="F221" s="96">
        <f t="shared" si="53"/>
        <v>0</v>
      </c>
      <c r="G221" s="92"/>
      <c r="H221" s="92">
        <f>MAX(J221:AZ221)</f>
        <v>0</v>
      </c>
      <c r="I221" s="98" t="s">
        <v>16</v>
      </c>
      <c r="J221" s="15"/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53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53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0</v>
      </c>
      <c r="E224" s="107">
        <f>SUM(E225:E230)</f>
        <v>0</v>
      </c>
      <c r="F224" s="101">
        <f t="shared" si="53"/>
        <v>0</v>
      </c>
      <c r="G224" s="153">
        <f>MAX(G225:G230)</f>
        <v>0</v>
      </c>
      <c r="H224" s="153">
        <f>H228</f>
        <v>0</v>
      </c>
      <c r="I224" s="102" t="s">
        <v>19</v>
      </c>
      <c r="J224" s="105">
        <f>COUNTIFS($J225:$BB230,"&gt;9,99",$J225:$BB230,"&lt;20")</f>
        <v>0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2">SUM(J225:AZ225)</f>
        <v>0</v>
      </c>
      <c r="E225" s="97">
        <f t="shared" ref="E225:E230" si="73">COUNT(J225:AZ225)</f>
        <v>0</v>
      </c>
      <c r="F225" s="96">
        <f t="shared" si="53"/>
        <v>0</v>
      </c>
      <c r="G225" s="92">
        <f>MAX(J225:BA225)</f>
        <v>0</v>
      </c>
      <c r="H225" s="92"/>
      <c r="I225" s="106" t="s">
        <v>13</v>
      </c>
      <c r="J225" s="15"/>
      <c r="K225" s="15"/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2"/>
        <v>0</v>
      </c>
      <c r="E226" s="97">
        <f t="shared" si="73"/>
        <v>0</v>
      </c>
      <c r="F226" s="96">
        <f t="shared" ref="F226:F237" si="74">IF(E226=0,0,D226/E226)</f>
        <v>0</v>
      </c>
      <c r="G226" s="92">
        <f>MAX(J226:BA226)</f>
        <v>0</v>
      </c>
      <c r="H226" s="92"/>
      <c r="I226" s="98" t="s">
        <v>14</v>
      </c>
      <c r="J226" s="15"/>
      <c r="K226" s="15"/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2"/>
        <v>0</v>
      </c>
      <c r="E227" s="97">
        <f t="shared" si="73"/>
        <v>0</v>
      </c>
      <c r="F227" s="96">
        <f t="shared" si="74"/>
        <v>0</v>
      </c>
      <c r="G227" s="92">
        <f>MAX(J227:BA227)</f>
        <v>0</v>
      </c>
      <c r="H227" s="92"/>
      <c r="I227" s="98" t="s">
        <v>15</v>
      </c>
      <c r="J227" s="15"/>
      <c r="K227" s="15"/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2"/>
        <v>0</v>
      </c>
      <c r="E228" s="97">
        <f t="shared" si="73"/>
        <v>0</v>
      </c>
      <c r="F228" s="96">
        <f t="shared" si="74"/>
        <v>0</v>
      </c>
      <c r="G228" s="92"/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2"/>
        <v>0</v>
      </c>
      <c r="E229" s="97">
        <f t="shared" si="73"/>
        <v>0</v>
      </c>
      <c r="F229" s="96">
        <f t="shared" si="74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2"/>
        <v>0</v>
      </c>
      <c r="E230" s="97">
        <f t="shared" si="73"/>
        <v>0</v>
      </c>
      <c r="F230" s="96">
        <f t="shared" si="74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166.9</v>
      </c>
      <c r="E231" s="107">
        <f>SUM(E232:E237)</f>
        <v>23</v>
      </c>
      <c r="F231" s="101">
        <f t="shared" si="74"/>
        <v>7.2565217391304353</v>
      </c>
      <c r="G231" s="153">
        <f>MAX(G232:G237)</f>
        <v>19.100000000000001</v>
      </c>
      <c r="H231" s="153">
        <f>H235</f>
        <v>0</v>
      </c>
      <c r="I231" s="102" t="s">
        <v>19</v>
      </c>
      <c r="J231" s="105">
        <f>COUNTIFS($J232:$BB237,"&gt;9,99",$J232:$BB237,"&lt;20")</f>
        <v>2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24.299999999999997</v>
      </c>
      <c r="E232" s="97">
        <f t="shared" ref="E232:E237" si="76">COUNT(J232:AZ232)</f>
        <v>3</v>
      </c>
      <c r="F232" s="96">
        <f t="shared" si="74"/>
        <v>8.1</v>
      </c>
      <c r="G232" s="92">
        <f>MAX(J232:BA232)</f>
        <v>9.6750000000000007</v>
      </c>
      <c r="H232" s="92"/>
      <c r="I232" s="106" t="s">
        <v>13</v>
      </c>
      <c r="J232" s="15">
        <v>8.2249999999999996</v>
      </c>
      <c r="K232" s="15">
        <v>9.6750000000000007</v>
      </c>
      <c r="L232" s="15">
        <v>6.4</v>
      </c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98.274999999999991</v>
      </c>
      <c r="E233" s="97">
        <f t="shared" si="76"/>
        <v>14</v>
      </c>
      <c r="F233" s="96">
        <f t="shared" si="74"/>
        <v>7.0196428571428564</v>
      </c>
      <c r="G233" s="92">
        <f>MAX(J233:BA233)</f>
        <v>19.100000000000001</v>
      </c>
      <c r="H233" s="92"/>
      <c r="I233" s="98" t="s">
        <v>14</v>
      </c>
      <c r="J233" s="15">
        <v>19.100000000000001</v>
      </c>
      <c r="K233" s="15">
        <v>8.1</v>
      </c>
      <c r="L233" s="15">
        <v>2.4249999999999998</v>
      </c>
      <c r="M233" s="16">
        <v>4.875</v>
      </c>
      <c r="N233" s="15">
        <v>8.5500000000000007</v>
      </c>
      <c r="O233" s="15">
        <v>8.9499999999999993</v>
      </c>
      <c r="P233" s="15">
        <v>2.375</v>
      </c>
      <c r="Q233" s="15">
        <v>8.9749999999999996</v>
      </c>
      <c r="R233" s="15">
        <v>8.1999999999999993</v>
      </c>
      <c r="S233" s="15">
        <v>7.25</v>
      </c>
      <c r="T233" s="15">
        <v>1.9750000000000001</v>
      </c>
      <c r="U233" s="15">
        <v>7</v>
      </c>
      <c r="V233" s="15">
        <v>3.55</v>
      </c>
      <c r="W233" s="15">
        <v>6.95</v>
      </c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41.400000000000006</v>
      </c>
      <c r="E234" s="97">
        <f t="shared" si="76"/>
        <v>5</v>
      </c>
      <c r="F234" s="96">
        <f t="shared" si="74"/>
        <v>8.2800000000000011</v>
      </c>
      <c r="G234" s="92">
        <f>MAX(J234:BA234)</f>
        <v>10.725</v>
      </c>
      <c r="H234" s="92"/>
      <c r="I234" s="98" t="s">
        <v>15</v>
      </c>
      <c r="J234" s="15">
        <v>4.7750000000000004</v>
      </c>
      <c r="K234" s="15">
        <v>10.725</v>
      </c>
      <c r="L234" s="15">
        <v>8.875</v>
      </c>
      <c r="M234" s="16">
        <v>7.35</v>
      </c>
      <c r="N234" s="15">
        <v>9.6750000000000007</v>
      </c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0</v>
      </c>
      <c r="E235" s="97">
        <f t="shared" si="76"/>
        <v>0</v>
      </c>
      <c r="F235" s="96">
        <f t="shared" si="74"/>
        <v>0</v>
      </c>
      <c r="G235" s="92"/>
      <c r="H235" s="92">
        <f>MAX(J235:AZ235)</f>
        <v>0</v>
      </c>
      <c r="I235" s="98" t="s">
        <v>16</v>
      </c>
      <c r="J235" s="15"/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0</v>
      </c>
      <c r="E236" s="97">
        <f t="shared" si="76"/>
        <v>0</v>
      </c>
      <c r="F236" s="96">
        <f t="shared" si="74"/>
        <v>0</v>
      </c>
      <c r="G236" s="92">
        <f>MAX(J236:BA236)</f>
        <v>0</v>
      </c>
      <c r="H236" s="92"/>
      <c r="I236" s="98" t="s">
        <v>17</v>
      </c>
      <c r="J236" s="15"/>
      <c r="K236" s="15"/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2.9249999999999998</v>
      </c>
      <c r="E237" s="97">
        <f t="shared" si="76"/>
        <v>1</v>
      </c>
      <c r="F237" s="96">
        <f t="shared" si="74"/>
        <v>2.9249999999999998</v>
      </c>
      <c r="G237" s="92">
        <f>MAX(J237:BA237)</f>
        <v>2.9249999999999998</v>
      </c>
      <c r="H237" s="92"/>
      <c r="I237" s="98" t="s">
        <v>18</v>
      </c>
      <c r="J237" s="15">
        <v>2.9249999999999998</v>
      </c>
      <c r="K237" s="15"/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1252.7000000000003</v>
      </c>
      <c r="E238" s="22">
        <f>SUM(E7,E14,E21,E28,E35,E42,E49,E56,E63,E70,E77,E84,E91,E98,E105,E112,E119,E126,E133,E140,E147,E154,E161,E168,E175,E182,E189,E196,E203,E210,E217,E224,E231)</f>
        <v>150</v>
      </c>
      <c r="F238" s="21">
        <f>IF(E238=0,0,D238/E238)</f>
        <v>8.3513333333333346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38</v>
      </c>
      <c r="K238" s="24">
        <f>SUM(K7,K14,K21,K28,K35,K42,K49,K56,K63,K70,K77,K84,K91,K98,K105,K112,K119,K126,K133,K140,K147,K154,K161,K168,K175,K182,K189,K196,K203,K210,K217,K224,K231)</f>
        <v>0</v>
      </c>
      <c r="L238" s="24">
        <f t="shared" ref="L238:M238" si="77">SUM(L7,L14,L21,L28,L35,L42,L49,L56,L63,L70,L77,L84,L91,L98,L105,L112,L119,L126,L133,L140,L147,L154,L161,L168,L175,L182,L189,L196,L203,L210,L217,L224,L231)</f>
        <v>2</v>
      </c>
      <c r="M238" s="24">
        <f t="shared" si="77"/>
        <v>4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34" priority="11" rank="1"/>
  </conditionalFormatting>
  <conditionalFormatting sqref="H7:H230">
    <cfRule type="top10" dxfId="33" priority="10" rank="1"/>
  </conditionalFormatting>
  <conditionalFormatting sqref="G7:G237">
    <cfRule type="top10" dxfId="32" priority="9" rank="1"/>
  </conditionalFormatting>
  <conditionalFormatting sqref="H7:H237">
    <cfRule type="top10" dxfId="31" priority="8" rank="1"/>
  </conditionalFormatting>
  <conditionalFormatting sqref="J7:M7 J14:M14 J21:M21 J28:M28 J35:M35 J42:M42 J49:M49 J56:M56 J63:M63 J70:M70 J77:M77">
    <cfRule type="cellIs" dxfId="30" priority="5" operator="equal">
      <formula>0</formula>
    </cfRule>
  </conditionalFormatting>
  <conditionalFormatting sqref="J84:M84 J91:M91 J98:M98 J105:M105 J112:M112 J119:M119 J126:M126 J133:M133 J140:M140 J147:M147 J154:M154">
    <cfRule type="cellIs" dxfId="29" priority="4" operator="equal">
      <formula>0</formula>
    </cfRule>
  </conditionalFormatting>
  <conditionalFormatting sqref="J161:M161 J168:M168 J175:M175 J182:M182 J189:M189 J196:M196 J203:M203 J210:M210 J217:M217 J224:M224 J231:M231">
    <cfRule type="cellIs" dxfId="28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27" priority="1" operator="between">
      <formula>10</formula>
      <formula>19.99</formula>
    </cfRule>
    <cfRule type="cellIs" dxfId="26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25" priority="6" operator="greaterThan">
      <formula>9.99</formula>
    </cfRule>
    <cfRule type="cellIs" dxfId="24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Munka22">
    <tabColor rgb="FFFFFF00"/>
    <outlinePr summaryBelow="0" summaryRight="0"/>
    <pageSetUpPr fitToPage="1"/>
  </sheetPr>
  <dimension ref="A1:DF238"/>
  <sheetViews>
    <sheetView topLeftCell="A4" zoomScaleNormal="100" workbookViewId="0">
      <selection activeCell="L132" sqref="L132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kod!E16</f>
        <v>10. szakasz:  2025.06.20. 06:00 - 2025.06.20. 15:00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129.375</v>
      </c>
      <c r="E7" s="73">
        <f>SUM(E8:E13)</f>
        <v>10</v>
      </c>
      <c r="F7" s="72">
        <f>IF(E7=0,0,D7/E7)</f>
        <v>12.9375</v>
      </c>
      <c r="G7" s="152">
        <f>MAX(G8:G13)</f>
        <v>20.324999999999999</v>
      </c>
      <c r="H7" s="152">
        <f>H11</f>
        <v>0</v>
      </c>
      <c r="I7" s="74" t="s">
        <v>19</v>
      </c>
      <c r="J7" s="88">
        <f>COUNTIFS($J8:$BB13,"&gt;9,99",$J8:$BB13,"&lt;20")</f>
        <v>7</v>
      </c>
      <c r="K7" s="88">
        <f>COUNTIFS($J8:$BB13,"&gt;19,99")</f>
        <v>1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32.975000000000001</v>
      </c>
      <c r="E8" s="79">
        <f t="shared" ref="E8:E13" si="1">COUNT(J8:AZ8)</f>
        <v>3</v>
      </c>
      <c r="F8" s="78">
        <f t="shared" ref="F8:F71" si="2">IF(E8=0,0,D8/E8)</f>
        <v>10.991666666666667</v>
      </c>
      <c r="G8" s="72">
        <f>MAX(J8:BA8)</f>
        <v>12.775</v>
      </c>
      <c r="H8" s="72"/>
      <c r="I8" s="80" t="s">
        <v>13</v>
      </c>
      <c r="J8" s="15">
        <v>12.1</v>
      </c>
      <c r="K8" s="15">
        <v>12.775</v>
      </c>
      <c r="L8" s="15">
        <v>8.1</v>
      </c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14.55</v>
      </c>
      <c r="E9" s="79">
        <f t="shared" si="1"/>
        <v>1</v>
      </c>
      <c r="F9" s="78">
        <f t="shared" si="2"/>
        <v>14.55</v>
      </c>
      <c r="G9" s="72">
        <f t="shared" ref="G9:G13" si="3">MAX(J9:BA9)</f>
        <v>14.55</v>
      </c>
      <c r="H9" s="72"/>
      <c r="I9" s="80" t="s">
        <v>14</v>
      </c>
      <c r="J9" s="15">
        <v>14.55</v>
      </c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81.850000000000009</v>
      </c>
      <c r="E10" s="79">
        <f t="shared" si="1"/>
        <v>6</v>
      </c>
      <c r="F10" s="78">
        <f t="shared" si="2"/>
        <v>13.641666666666667</v>
      </c>
      <c r="G10" s="72">
        <f t="shared" si="3"/>
        <v>20.324999999999999</v>
      </c>
      <c r="H10" s="72"/>
      <c r="I10" s="80" t="s">
        <v>15</v>
      </c>
      <c r="J10" s="15">
        <v>7.75</v>
      </c>
      <c r="K10" s="15">
        <v>17.05</v>
      </c>
      <c r="L10" s="15">
        <v>11.775</v>
      </c>
      <c r="M10" s="16">
        <v>13.55</v>
      </c>
      <c r="N10" s="15">
        <v>20.324999999999999</v>
      </c>
      <c r="O10" s="15">
        <v>11.4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0</v>
      </c>
      <c r="E13" s="79">
        <f t="shared" si="1"/>
        <v>0</v>
      </c>
      <c r="F13" s="78">
        <f t="shared" si="2"/>
        <v>0</v>
      </c>
      <c r="G13" s="72">
        <f t="shared" si="3"/>
        <v>0</v>
      </c>
      <c r="H13" s="72"/>
      <c r="I13" s="80" t="s">
        <v>18</v>
      </c>
      <c r="J13" s="15"/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3.55</v>
      </c>
      <c r="E14" s="73">
        <f>SUM(E15:E20)</f>
        <v>1</v>
      </c>
      <c r="F14" s="72">
        <f t="shared" si="2"/>
        <v>3.55</v>
      </c>
      <c r="G14" s="152">
        <f>MAX(G15:G20)</f>
        <v>3.55</v>
      </c>
      <c r="H14" s="152">
        <f>H18</f>
        <v>0</v>
      </c>
      <c r="I14" s="85" t="s">
        <v>19</v>
      </c>
      <c r="J14" s="89">
        <f>COUNTIFS($J15:$BB20,"&gt;9,99",$J15:$BB20,"&lt;20")</f>
        <v>0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0</v>
      </c>
      <c r="E15" s="79">
        <f t="shared" ref="E15:E20" si="5">COUNT(J15:AZ15)</f>
        <v>0</v>
      </c>
      <c r="F15" s="78">
        <f t="shared" si="2"/>
        <v>0</v>
      </c>
      <c r="G15" s="72">
        <f>MAX(J15:BA15)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0</v>
      </c>
      <c r="E16" s="79">
        <f t="shared" si="5"/>
        <v>0</v>
      </c>
      <c r="F16" s="78">
        <f t="shared" si="2"/>
        <v>0</v>
      </c>
      <c r="G16" s="72">
        <f>MAX(J16:BA16)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0</v>
      </c>
      <c r="E17" s="79">
        <f t="shared" si="5"/>
        <v>0</v>
      </c>
      <c r="F17" s="78">
        <f t="shared" si="2"/>
        <v>0</v>
      </c>
      <c r="G17" s="72">
        <f>MAX(J17:BA17)</f>
        <v>0</v>
      </c>
      <c r="H17" s="72"/>
      <c r="I17" s="80" t="s">
        <v>15</v>
      </c>
      <c r="J17" s="15"/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0</v>
      </c>
      <c r="E18" s="79">
        <f t="shared" si="5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3.55</v>
      </c>
      <c r="E20" s="79">
        <f t="shared" si="5"/>
        <v>1</v>
      </c>
      <c r="F20" s="78">
        <f t="shared" si="2"/>
        <v>3.55</v>
      </c>
      <c r="G20" s="72">
        <f>MAX(J20:BA20)</f>
        <v>3.55</v>
      </c>
      <c r="H20" s="72"/>
      <c r="I20" s="80" t="s">
        <v>18</v>
      </c>
      <c r="J20" s="15">
        <v>3.55</v>
      </c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22</v>
      </c>
      <c r="E21" s="73">
        <f>SUM(E22:E27)</f>
        <v>2</v>
      </c>
      <c r="F21" s="72">
        <f t="shared" si="2"/>
        <v>11</v>
      </c>
      <c r="G21" s="152">
        <f>MAX(G22:G27)</f>
        <v>14.175000000000001</v>
      </c>
      <c r="H21" s="152">
        <f>H25</f>
        <v>0</v>
      </c>
      <c r="I21" s="85" t="s">
        <v>19</v>
      </c>
      <c r="J21" s="89">
        <f>COUNTIFS($J22:$BB27,"&gt;9,99",$J22:$BB27,"&lt;20")</f>
        <v>1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22</v>
      </c>
      <c r="E22" s="79">
        <f t="shared" ref="E22:E27" si="7">COUNT(J22:AZ22)</f>
        <v>2</v>
      </c>
      <c r="F22" s="78">
        <f t="shared" si="2"/>
        <v>11</v>
      </c>
      <c r="G22" s="72">
        <f>MAX(J22:BA22)</f>
        <v>14.175000000000001</v>
      </c>
      <c r="H22" s="72"/>
      <c r="I22" s="80" t="s">
        <v>13</v>
      </c>
      <c r="J22" s="15">
        <v>7.8250000000000002</v>
      </c>
      <c r="K22" s="15">
        <v>14.175000000000001</v>
      </c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0</v>
      </c>
      <c r="E23" s="79">
        <f t="shared" si="7"/>
        <v>0</v>
      </c>
      <c r="F23" s="78">
        <f t="shared" si="2"/>
        <v>0</v>
      </c>
      <c r="G23" s="72">
        <f>MAX(J23:BA23)</f>
        <v>0</v>
      </c>
      <c r="H23" s="72"/>
      <c r="I23" s="80" t="s">
        <v>14</v>
      </c>
      <c r="J23" s="15"/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0</v>
      </c>
      <c r="E24" s="79">
        <f t="shared" si="7"/>
        <v>0</v>
      </c>
      <c r="F24" s="78">
        <f t="shared" si="2"/>
        <v>0</v>
      </c>
      <c r="G24" s="72">
        <f>MAX(J24:BA24)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0</v>
      </c>
      <c r="E26" s="79">
        <f t="shared" si="7"/>
        <v>0</v>
      </c>
      <c r="F26" s="78">
        <f t="shared" si="2"/>
        <v>0</v>
      </c>
      <c r="G26" s="72">
        <f>MAX(J26:BA26)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29.525000000000002</v>
      </c>
      <c r="E28" s="73">
        <f>SUM(E29:E34)</f>
        <v>3</v>
      </c>
      <c r="F28" s="72">
        <f t="shared" si="2"/>
        <v>9.8416666666666668</v>
      </c>
      <c r="G28" s="152">
        <f>MAX(G29:G34)</f>
        <v>16.5</v>
      </c>
      <c r="H28" s="152">
        <f>H32</f>
        <v>0</v>
      </c>
      <c r="I28" s="85" t="s">
        <v>19</v>
      </c>
      <c r="J28" s="89">
        <f>COUNTIFS($J29:$BB34,"&gt;9,99",$J29:$BB34,"&lt;20")</f>
        <v>1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8.35</v>
      </c>
      <c r="E29" s="79">
        <f t="shared" ref="E29:E34" si="9">COUNT(J29:AZ29)</f>
        <v>1</v>
      </c>
      <c r="F29" s="78">
        <f t="shared" si="2"/>
        <v>8.35</v>
      </c>
      <c r="G29" s="72">
        <f>MAX(J29:BA29)</f>
        <v>8.35</v>
      </c>
      <c r="H29" s="72"/>
      <c r="I29" s="80" t="s">
        <v>13</v>
      </c>
      <c r="J29" s="15">
        <v>8.35</v>
      </c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16.5</v>
      </c>
      <c r="E30" s="79">
        <f t="shared" si="9"/>
        <v>1</v>
      </c>
      <c r="F30" s="78">
        <f t="shared" si="2"/>
        <v>16.5</v>
      </c>
      <c r="G30" s="72">
        <f>MAX(J30:BA30)</f>
        <v>16.5</v>
      </c>
      <c r="H30" s="72"/>
      <c r="I30" s="80" t="s">
        <v>14</v>
      </c>
      <c r="J30" s="15">
        <v>16.5</v>
      </c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0</v>
      </c>
      <c r="E31" s="79">
        <f t="shared" si="9"/>
        <v>0</v>
      </c>
      <c r="F31" s="78">
        <f t="shared" si="2"/>
        <v>0</v>
      </c>
      <c r="G31" s="72">
        <f>MAX(J31:BA31)</f>
        <v>0</v>
      </c>
      <c r="H31" s="72"/>
      <c r="I31" s="80" t="s">
        <v>15</v>
      </c>
      <c r="J31" s="15"/>
      <c r="K31" s="15"/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4.6749999999999998</v>
      </c>
      <c r="E33" s="79">
        <f t="shared" si="9"/>
        <v>1</v>
      </c>
      <c r="F33" s="78">
        <f t="shared" si="2"/>
        <v>4.6749999999999998</v>
      </c>
      <c r="G33" s="72">
        <f>MAX(J33:BA33)</f>
        <v>4.6749999999999998</v>
      </c>
      <c r="H33" s="72"/>
      <c r="I33" s="80" t="s">
        <v>17</v>
      </c>
      <c r="J33" s="15">
        <v>4.6749999999999998</v>
      </c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MAX(J34:BA34)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0</v>
      </c>
      <c r="E35" s="73">
        <f>SUM(E36:E41)</f>
        <v>0</v>
      </c>
      <c r="F35" s="72">
        <f t="shared" si="2"/>
        <v>0</v>
      </c>
      <c r="G35" s="152">
        <f>MAX(G36:G41)</f>
        <v>0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46.325000000000003</v>
      </c>
      <c r="E42" s="73">
        <f>SUM(E43:E48)</f>
        <v>6</v>
      </c>
      <c r="F42" s="72">
        <f t="shared" si="2"/>
        <v>7.7208333333333341</v>
      </c>
      <c r="G42" s="152">
        <f>MAX(G43:G48)</f>
        <v>12.025</v>
      </c>
      <c r="H42" s="152">
        <f>H46</f>
        <v>0</v>
      </c>
      <c r="I42" s="85" t="s">
        <v>19</v>
      </c>
      <c r="J42" s="89">
        <f>COUNTIFS($J43:$BB48,"&gt;9,99",$J43:$BB48,"&lt;20")</f>
        <v>2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6.4749999999999996</v>
      </c>
      <c r="E44" s="79">
        <f t="shared" si="13"/>
        <v>1</v>
      </c>
      <c r="F44" s="78">
        <f t="shared" si="2"/>
        <v>6.4749999999999996</v>
      </c>
      <c r="G44" s="72">
        <f>MAX(J44:BA44)</f>
        <v>6.4749999999999996</v>
      </c>
      <c r="H44" s="72"/>
      <c r="I44" s="80" t="s">
        <v>14</v>
      </c>
      <c r="J44" s="15">
        <v>6.4749999999999996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36.550000000000004</v>
      </c>
      <c r="E45" s="79">
        <f t="shared" si="13"/>
        <v>4</v>
      </c>
      <c r="F45" s="78">
        <f t="shared" si="2"/>
        <v>9.1375000000000011</v>
      </c>
      <c r="G45" s="72">
        <f>MAX(J45:BA45)</f>
        <v>12.025</v>
      </c>
      <c r="H45" s="72"/>
      <c r="I45" s="80" t="s">
        <v>15</v>
      </c>
      <c r="J45" s="15">
        <v>5.7</v>
      </c>
      <c r="K45" s="15">
        <v>12.025</v>
      </c>
      <c r="L45" s="15">
        <v>11.675000000000001</v>
      </c>
      <c r="M45" s="16">
        <v>7.15</v>
      </c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MAX(J47:BA47)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3.3</v>
      </c>
      <c r="E48" s="79">
        <f t="shared" si="13"/>
        <v>1</v>
      </c>
      <c r="F48" s="78">
        <f t="shared" si="2"/>
        <v>3.3</v>
      </c>
      <c r="G48" s="72">
        <f>MAX(J48:BA48)</f>
        <v>3.3</v>
      </c>
      <c r="H48" s="72"/>
      <c r="I48" s="80" t="s">
        <v>18</v>
      </c>
      <c r="J48" s="15">
        <v>3.3</v>
      </c>
      <c r="K48" s="15"/>
      <c r="L48" s="15"/>
      <c r="M48" s="1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34.25</v>
      </c>
      <c r="E49" s="73">
        <f>SUM(E50:E55)</f>
        <v>5</v>
      </c>
      <c r="F49" s="72">
        <f t="shared" si="2"/>
        <v>6.85</v>
      </c>
      <c r="G49" s="152">
        <f>MAX(G50:G55)</f>
        <v>9.5500000000000007</v>
      </c>
      <c r="H49" s="152">
        <f>H53</f>
        <v>0</v>
      </c>
      <c r="I49" s="85" t="s">
        <v>19</v>
      </c>
      <c r="J49" s="89">
        <f>COUNTIFS($J50:$BB55,"&gt;9,99",$J50:$BB55,"&lt;20")</f>
        <v>0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MAX(J50:BA50)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23.125</v>
      </c>
      <c r="E51" s="79">
        <f t="shared" si="15"/>
        <v>3</v>
      </c>
      <c r="F51" s="78">
        <f t="shared" si="2"/>
        <v>7.708333333333333</v>
      </c>
      <c r="G51" s="72">
        <f>MAX(J51:BA51)</f>
        <v>9.5500000000000007</v>
      </c>
      <c r="H51" s="72"/>
      <c r="I51" s="80" t="s">
        <v>14</v>
      </c>
      <c r="J51" s="15">
        <v>6.1749999999999998</v>
      </c>
      <c r="K51" s="15">
        <v>9.5500000000000007</v>
      </c>
      <c r="L51" s="15">
        <v>7.4</v>
      </c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7.8</v>
      </c>
      <c r="E52" s="79">
        <f t="shared" si="15"/>
        <v>1</v>
      </c>
      <c r="F52" s="78">
        <f t="shared" si="2"/>
        <v>7.8</v>
      </c>
      <c r="G52" s="72">
        <f>MAX(J52:BA52)</f>
        <v>7.8</v>
      </c>
      <c r="H52" s="72"/>
      <c r="I52" s="80" t="s">
        <v>15</v>
      </c>
      <c r="J52" s="15">
        <v>7.8</v>
      </c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MAX(J54:BA54)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3.3250000000000002</v>
      </c>
      <c r="E55" s="79">
        <f t="shared" si="15"/>
        <v>1</v>
      </c>
      <c r="F55" s="78">
        <f t="shared" si="2"/>
        <v>3.3250000000000002</v>
      </c>
      <c r="G55" s="72">
        <f>MAX(J55:BA55)</f>
        <v>3.3250000000000002</v>
      </c>
      <c r="H55" s="72"/>
      <c r="I55" s="80" t="s">
        <v>18</v>
      </c>
      <c r="J55" s="15">
        <v>3.3250000000000002</v>
      </c>
      <c r="K55" s="15"/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111.02500000000001</v>
      </c>
      <c r="E56" s="73">
        <f>SUM(E57:E62)</f>
        <v>11</v>
      </c>
      <c r="F56" s="72">
        <f t="shared" si="2"/>
        <v>10.093181818181819</v>
      </c>
      <c r="G56" s="152">
        <f>MAX(G57:G62)</f>
        <v>13.574999999999999</v>
      </c>
      <c r="H56" s="152">
        <f>H60</f>
        <v>14.225</v>
      </c>
      <c r="I56" s="85" t="s">
        <v>19</v>
      </c>
      <c r="J56" s="89">
        <f>COUNTIFS($J57:$BB62,"&gt;9,99",$J57:$BB62,"&lt;20")</f>
        <v>5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2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39</v>
      </c>
      <c r="E57" s="79">
        <f t="shared" ref="E57:E62" si="17">COUNT(J57:AZ57)</f>
        <v>4</v>
      </c>
      <c r="F57" s="78">
        <f t="shared" si="2"/>
        <v>9.75</v>
      </c>
      <c r="G57" s="72">
        <f>MAX(J57:BA57)</f>
        <v>13.574999999999999</v>
      </c>
      <c r="H57" s="72"/>
      <c r="I57" s="80" t="s">
        <v>13</v>
      </c>
      <c r="J57" s="15">
        <v>13.574999999999999</v>
      </c>
      <c r="K57" s="15">
        <v>9.6999999999999993</v>
      </c>
      <c r="L57" s="15">
        <v>6.2249999999999996</v>
      </c>
      <c r="M57" s="16">
        <v>9.5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0</v>
      </c>
      <c r="E58" s="79">
        <f t="shared" si="17"/>
        <v>0</v>
      </c>
      <c r="F58" s="78">
        <f t="shared" si="2"/>
        <v>0</v>
      </c>
      <c r="G58" s="72">
        <f>MAX(J58:BA58)</f>
        <v>0</v>
      </c>
      <c r="H58" s="72"/>
      <c r="I58" s="80" t="s">
        <v>14</v>
      </c>
      <c r="J58" s="15"/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38.524999999999999</v>
      </c>
      <c r="E59" s="79">
        <f t="shared" si="17"/>
        <v>4</v>
      </c>
      <c r="F59" s="78">
        <f t="shared" si="2"/>
        <v>9.6312499999999996</v>
      </c>
      <c r="G59" s="72">
        <f>MAX(J59:BA59)</f>
        <v>13.3</v>
      </c>
      <c r="H59" s="72"/>
      <c r="I59" s="80" t="s">
        <v>15</v>
      </c>
      <c r="J59" s="15">
        <v>6.4749999999999996</v>
      </c>
      <c r="K59" s="15">
        <v>11.3</v>
      </c>
      <c r="L59" s="15">
        <v>7.45</v>
      </c>
      <c r="M59" s="16">
        <v>13.3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26.524999999999999</v>
      </c>
      <c r="E60" s="79">
        <f t="shared" si="17"/>
        <v>2</v>
      </c>
      <c r="F60" s="78">
        <f t="shared" si="2"/>
        <v>13.262499999999999</v>
      </c>
      <c r="G60" s="72"/>
      <c r="H60" s="72">
        <f>MAX(J60:AZ60)</f>
        <v>14.225</v>
      </c>
      <c r="I60" s="80" t="s">
        <v>16</v>
      </c>
      <c r="J60" s="15">
        <v>12.3</v>
      </c>
      <c r="K60" s="15">
        <v>14.225</v>
      </c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6.9749999999999996</v>
      </c>
      <c r="E61" s="79">
        <f t="shared" si="17"/>
        <v>1</v>
      </c>
      <c r="F61" s="78">
        <f t="shared" si="2"/>
        <v>6.9749999999999996</v>
      </c>
      <c r="G61" s="72">
        <f>MAX(J61:BA61)</f>
        <v>6.9749999999999996</v>
      </c>
      <c r="H61" s="72"/>
      <c r="I61" s="80" t="s">
        <v>17</v>
      </c>
      <c r="J61" s="15">
        <v>6.9749999999999996</v>
      </c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0</v>
      </c>
      <c r="E62" s="79">
        <f t="shared" si="17"/>
        <v>0</v>
      </c>
      <c r="F62" s="78">
        <f t="shared" si="2"/>
        <v>0</v>
      </c>
      <c r="G62" s="72">
        <f>MAX(J62:BA62)</f>
        <v>0</v>
      </c>
      <c r="H62" s="72"/>
      <c r="I62" s="80" t="s">
        <v>18</v>
      </c>
      <c r="J62" s="15"/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111.74999999999999</v>
      </c>
      <c r="E63" s="73">
        <f>SUM(E64:E69)</f>
        <v>12</v>
      </c>
      <c r="F63" s="72">
        <f t="shared" si="2"/>
        <v>9.3124999999999982</v>
      </c>
      <c r="G63" s="152">
        <f>MAX(G64:G69)</f>
        <v>16.524999999999999</v>
      </c>
      <c r="H63" s="152">
        <f>H67</f>
        <v>0</v>
      </c>
      <c r="I63" s="85" t="s">
        <v>19</v>
      </c>
      <c r="J63" s="89">
        <f>COUNTIFS($J64:$BB69,"&gt;9,99",$J64:$BB69,"&lt;20")</f>
        <v>3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42.8</v>
      </c>
      <c r="E64" s="79">
        <f t="shared" ref="E64:E69" si="19">COUNT(J64:AZ64)</f>
        <v>4</v>
      </c>
      <c r="F64" s="78">
        <f t="shared" si="2"/>
        <v>10.7</v>
      </c>
      <c r="G64" s="72">
        <f>MAX(J64:BA64)</f>
        <v>15.074999999999999</v>
      </c>
      <c r="H64" s="72"/>
      <c r="I64" s="80" t="s">
        <v>13</v>
      </c>
      <c r="J64" s="15">
        <v>8.4</v>
      </c>
      <c r="K64" s="15">
        <v>8.3249999999999993</v>
      </c>
      <c r="L64" s="15">
        <v>11</v>
      </c>
      <c r="M64" s="16">
        <v>15.074999999999999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35.474999999999994</v>
      </c>
      <c r="E65" s="79">
        <f t="shared" si="19"/>
        <v>5</v>
      </c>
      <c r="F65" s="78">
        <f t="shared" si="2"/>
        <v>7.0949999999999989</v>
      </c>
      <c r="G65" s="72">
        <f>MAX(J65:BA65)</f>
        <v>9.9749999999999996</v>
      </c>
      <c r="H65" s="72"/>
      <c r="I65" s="80" t="s">
        <v>14</v>
      </c>
      <c r="J65" s="15">
        <v>3.5249999999999999</v>
      </c>
      <c r="K65" s="15">
        <v>8.75</v>
      </c>
      <c r="L65" s="15">
        <v>7.3</v>
      </c>
      <c r="M65" s="16">
        <v>9.9749999999999996</v>
      </c>
      <c r="N65" s="15">
        <v>5.9249999999999998</v>
      </c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33.474999999999994</v>
      </c>
      <c r="E66" s="79">
        <f t="shared" si="19"/>
        <v>3</v>
      </c>
      <c r="F66" s="78">
        <f t="shared" si="2"/>
        <v>11.158333333333331</v>
      </c>
      <c r="G66" s="72">
        <f>MAX(J66:BA66)</f>
        <v>16.524999999999999</v>
      </c>
      <c r="H66" s="72"/>
      <c r="I66" s="80" t="s">
        <v>15</v>
      </c>
      <c r="J66" s="15">
        <v>8.3249999999999993</v>
      </c>
      <c r="K66" s="15">
        <v>8.625</v>
      </c>
      <c r="L66" s="15">
        <v>16.524999999999999</v>
      </c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2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8.4749999999999996</v>
      </c>
      <c r="E70" s="73">
        <f>SUM(E71:E76)</f>
        <v>1</v>
      </c>
      <c r="F70" s="72">
        <f t="shared" si="2"/>
        <v>8.4749999999999996</v>
      </c>
      <c r="G70" s="152">
        <f>MAX(G71:G76)</f>
        <v>8.4749999999999996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0">SUM(J71:AZ71)</f>
        <v>0</v>
      </c>
      <c r="E71" s="79">
        <f t="shared" ref="E71:E76" si="21">COUNT(J71:AZ71)</f>
        <v>0</v>
      </c>
      <c r="F71" s="78">
        <f t="shared" si="2"/>
        <v>0</v>
      </c>
      <c r="G71" s="72">
        <f>MAX(J71:BA71)</f>
        <v>0</v>
      </c>
      <c r="H71" s="72"/>
      <c r="I71" s="80" t="s">
        <v>13</v>
      </c>
      <c r="J71" s="15"/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0"/>
        <v>0</v>
      </c>
      <c r="E72" s="79">
        <f t="shared" si="21"/>
        <v>0</v>
      </c>
      <c r="F72" s="78">
        <f t="shared" ref="F72:F83" si="22">IF(E72=0,0,D72/E72)</f>
        <v>0</v>
      </c>
      <c r="G72" s="72">
        <f>MAX(J72:BA72)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0"/>
        <v>8.4749999999999996</v>
      </c>
      <c r="E73" s="79">
        <f t="shared" si="21"/>
        <v>1</v>
      </c>
      <c r="F73" s="78">
        <f t="shared" si="22"/>
        <v>8.4749999999999996</v>
      </c>
      <c r="G73" s="72">
        <f>MAX(J73:BA73)</f>
        <v>8.4749999999999996</v>
      </c>
      <c r="H73" s="72"/>
      <c r="I73" s="80" t="s">
        <v>15</v>
      </c>
      <c r="J73" s="15">
        <v>8.4749999999999996</v>
      </c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0"/>
        <v>0</v>
      </c>
      <c r="E74" s="79">
        <f t="shared" si="21"/>
        <v>0</v>
      </c>
      <c r="F74" s="78">
        <f t="shared" si="22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0"/>
        <v>0</v>
      </c>
      <c r="E75" s="79">
        <f t="shared" si="21"/>
        <v>0</v>
      </c>
      <c r="F75" s="78">
        <f t="shared" si="22"/>
        <v>0</v>
      </c>
      <c r="G75" s="72">
        <f>MAX(J75:BA75)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0"/>
        <v>0</v>
      </c>
      <c r="E76" s="79">
        <f t="shared" si="21"/>
        <v>0</v>
      </c>
      <c r="F76" s="78">
        <f t="shared" si="22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56.900000000000006</v>
      </c>
      <c r="E77" s="123">
        <f>SUM(E78:E83)</f>
        <v>7</v>
      </c>
      <c r="F77" s="84">
        <f t="shared" si="22"/>
        <v>8.1285714285714299</v>
      </c>
      <c r="G77" s="152">
        <f>MAX(G78:G83)</f>
        <v>13.25</v>
      </c>
      <c r="H77" s="152">
        <f>H81</f>
        <v>2.8250000000000002</v>
      </c>
      <c r="I77" s="85" t="s">
        <v>19</v>
      </c>
      <c r="J77" s="89">
        <f>COUNTIFS($J78:$BB83,"&gt;9,99",$J78:$BB83,"&lt;20")</f>
        <v>2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6.9249999999999998</v>
      </c>
      <c r="E78" s="79">
        <f t="shared" ref="E78:E83" si="24">COUNT(J78:AZ78)</f>
        <v>1</v>
      </c>
      <c r="F78" s="78">
        <f t="shared" si="22"/>
        <v>6.9249999999999998</v>
      </c>
      <c r="G78" s="72">
        <f>MAX(J78:BA78)</f>
        <v>6.9249999999999998</v>
      </c>
      <c r="H78" s="72"/>
      <c r="I78" s="87" t="s">
        <v>13</v>
      </c>
      <c r="J78" s="15">
        <v>6.9249999999999998</v>
      </c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20.25</v>
      </c>
      <c r="E79" s="79">
        <f t="shared" si="24"/>
        <v>2</v>
      </c>
      <c r="F79" s="78">
        <f t="shared" si="22"/>
        <v>10.125</v>
      </c>
      <c r="G79" s="72">
        <f>MAX(J79:BA79)</f>
        <v>13.25</v>
      </c>
      <c r="H79" s="72"/>
      <c r="I79" s="80" t="s">
        <v>14</v>
      </c>
      <c r="J79" s="15">
        <v>7</v>
      </c>
      <c r="K79" s="15">
        <v>13.25</v>
      </c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17.475000000000001</v>
      </c>
      <c r="E80" s="79">
        <f t="shared" si="24"/>
        <v>2</v>
      </c>
      <c r="F80" s="78">
        <f t="shared" si="22"/>
        <v>8.7375000000000007</v>
      </c>
      <c r="G80" s="72">
        <f>MAX(J80:BA80)</f>
        <v>10.675000000000001</v>
      </c>
      <c r="H80" s="72"/>
      <c r="I80" s="80" t="s">
        <v>15</v>
      </c>
      <c r="J80" s="15">
        <v>6.8</v>
      </c>
      <c r="K80" s="15">
        <v>10.675000000000001</v>
      </c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2.8250000000000002</v>
      </c>
      <c r="E81" s="79">
        <f t="shared" si="24"/>
        <v>1</v>
      </c>
      <c r="F81" s="78">
        <f t="shared" si="22"/>
        <v>2.8250000000000002</v>
      </c>
      <c r="G81" s="72"/>
      <c r="H81" s="72">
        <f>MAX(J81:AZ81)</f>
        <v>2.8250000000000002</v>
      </c>
      <c r="I81" s="80" t="s">
        <v>16</v>
      </c>
      <c r="J81" s="15">
        <v>2.8250000000000002</v>
      </c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0</v>
      </c>
      <c r="E82" s="79">
        <f t="shared" si="24"/>
        <v>0</v>
      </c>
      <c r="F82" s="78">
        <f t="shared" si="22"/>
        <v>0</v>
      </c>
      <c r="G82" s="72">
        <f>MAX(J82:BA82)</f>
        <v>0</v>
      </c>
      <c r="H82" s="72"/>
      <c r="I82" s="80" t="s">
        <v>17</v>
      </c>
      <c r="J82" s="15"/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9.4250000000000007</v>
      </c>
      <c r="E83" s="79">
        <f t="shared" si="24"/>
        <v>1</v>
      </c>
      <c r="F83" s="78">
        <f t="shared" si="22"/>
        <v>9.4250000000000007</v>
      </c>
      <c r="G83" s="72">
        <f>MAX(J83:BA83)</f>
        <v>9.4250000000000007</v>
      </c>
      <c r="H83" s="72"/>
      <c r="I83" s="80" t="s">
        <v>18</v>
      </c>
      <c r="J83" s="15">
        <v>9.4250000000000007</v>
      </c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24.924999999999997</v>
      </c>
      <c r="E84" s="125">
        <f>SUM(E85:E90)</f>
        <v>5</v>
      </c>
      <c r="F84" s="124">
        <f>IF(E84=0,0,D84/E84)</f>
        <v>4.9849999999999994</v>
      </c>
      <c r="G84" s="154">
        <f>MAX(G85:G90)</f>
        <v>10.074999999999999</v>
      </c>
      <c r="H84" s="154">
        <f>H88</f>
        <v>0</v>
      </c>
      <c r="I84" s="126" t="s">
        <v>19</v>
      </c>
      <c r="J84" s="127">
        <f>COUNTIFS($J85:$BB90,"&gt;9,99",$J85:$BB90,"&lt;20")</f>
        <v>1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7.4749999999999996</v>
      </c>
      <c r="E85" s="46">
        <f t="shared" ref="E85:E90" si="26">COUNT(J85:AZ85)</f>
        <v>1</v>
      </c>
      <c r="F85" s="45">
        <f t="shared" ref="F85:F148" si="27">IF(E85=0,0,D85/E85)</f>
        <v>7.4749999999999996</v>
      </c>
      <c r="G85" s="40">
        <f>MAX(J85:BA85)</f>
        <v>7.4749999999999996</v>
      </c>
      <c r="H85" s="40"/>
      <c r="I85" s="52" t="s">
        <v>13</v>
      </c>
      <c r="J85" s="15">
        <v>7.4749999999999996</v>
      </c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7.375</v>
      </c>
      <c r="E86" s="46">
        <f t="shared" si="26"/>
        <v>3</v>
      </c>
      <c r="F86" s="45">
        <f t="shared" si="27"/>
        <v>2.4583333333333335</v>
      </c>
      <c r="G86" s="40">
        <f>MAX(J86:BA86)</f>
        <v>2.9249999999999998</v>
      </c>
      <c r="H86" s="40"/>
      <c r="I86" s="52" t="s">
        <v>14</v>
      </c>
      <c r="J86" s="15">
        <v>2.25</v>
      </c>
      <c r="K86" s="15">
        <v>2.9249999999999998</v>
      </c>
      <c r="L86" s="15">
        <v>2.2000000000000002</v>
      </c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10.074999999999999</v>
      </c>
      <c r="E87" s="46">
        <f t="shared" si="26"/>
        <v>1</v>
      </c>
      <c r="F87" s="45">
        <f t="shared" si="27"/>
        <v>10.074999999999999</v>
      </c>
      <c r="G87" s="40">
        <f>MAX(J87:BA87)</f>
        <v>10.074999999999999</v>
      </c>
      <c r="H87" s="40"/>
      <c r="I87" s="52" t="s">
        <v>15</v>
      </c>
      <c r="J87" s="15">
        <v>10.074999999999999</v>
      </c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0</v>
      </c>
      <c r="E89" s="46">
        <f t="shared" si="26"/>
        <v>0</v>
      </c>
      <c r="F89" s="45">
        <f t="shared" si="27"/>
        <v>0</v>
      </c>
      <c r="G89" s="40">
        <f>MAX(J89:BA89)</f>
        <v>0</v>
      </c>
      <c r="H89" s="40"/>
      <c r="I89" s="52" t="s">
        <v>17</v>
      </c>
      <c r="J89" s="15"/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67.2</v>
      </c>
      <c r="E91" s="41">
        <f>SUM(E92:E97)</f>
        <v>5</v>
      </c>
      <c r="F91" s="40">
        <f t="shared" si="27"/>
        <v>13.440000000000001</v>
      </c>
      <c r="G91" s="151">
        <f>MAX(G92:G97)</f>
        <v>22.225000000000001</v>
      </c>
      <c r="H91" s="151">
        <f>H95</f>
        <v>15.725</v>
      </c>
      <c r="I91" s="53" t="s">
        <v>19</v>
      </c>
      <c r="J91" s="54">
        <f>COUNTIFS($J92:$BB97,"&gt;9,99",$J92:$BB97,"&lt;20")</f>
        <v>2</v>
      </c>
      <c r="K91" s="54">
        <f>COUNTIFS($J92:$BB97,"&gt;19,99")</f>
        <v>1</v>
      </c>
      <c r="L91" s="54">
        <f>COUNTIFS($J95:$BA95,"&gt;4,99",$J95:$BA95,"&lt;9,99")</f>
        <v>0</v>
      </c>
      <c r="M91" s="54">
        <f>COUNTIFS($J95:$BB95,"&gt;9,99")</f>
        <v>1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29.25</v>
      </c>
      <c r="E92" s="46">
        <f t="shared" ref="E92:E97" si="29">COUNT(J92:AZ92)</f>
        <v>3</v>
      </c>
      <c r="F92" s="45">
        <f t="shared" si="27"/>
        <v>9.75</v>
      </c>
      <c r="G92" s="40">
        <f>MAX(J92:BA92)</f>
        <v>10.199999999999999</v>
      </c>
      <c r="H92" s="40"/>
      <c r="I92" s="52" t="s">
        <v>13</v>
      </c>
      <c r="J92" s="15">
        <v>9.25</v>
      </c>
      <c r="K92" s="15">
        <v>9.8000000000000007</v>
      </c>
      <c r="L92" s="15">
        <v>10.199999999999999</v>
      </c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22.225000000000001</v>
      </c>
      <c r="E93" s="46">
        <f t="shared" si="29"/>
        <v>1</v>
      </c>
      <c r="F93" s="45">
        <f t="shared" si="27"/>
        <v>22.225000000000001</v>
      </c>
      <c r="G93" s="40">
        <f>MAX(J93:BA93)</f>
        <v>22.225000000000001</v>
      </c>
      <c r="H93" s="40"/>
      <c r="I93" s="52" t="s">
        <v>14</v>
      </c>
      <c r="J93" s="15">
        <v>22.225000000000001</v>
      </c>
      <c r="K93" s="15"/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0</v>
      </c>
      <c r="E94" s="46">
        <f t="shared" si="29"/>
        <v>0</v>
      </c>
      <c r="F94" s="45">
        <f t="shared" si="27"/>
        <v>0</v>
      </c>
      <c r="G94" s="40">
        <f>MAX(J94:BA94)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15.725</v>
      </c>
      <c r="E95" s="46">
        <f t="shared" si="29"/>
        <v>1</v>
      </c>
      <c r="F95" s="45">
        <f t="shared" si="27"/>
        <v>15.725</v>
      </c>
      <c r="G95" s="40"/>
      <c r="H95" s="40">
        <f>MAX(J95:AZ95)</f>
        <v>15.725</v>
      </c>
      <c r="I95" s="52" t="s">
        <v>16</v>
      </c>
      <c r="J95" s="15">
        <v>15.725</v>
      </c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MAX(J96:BA96)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205.41999999999996</v>
      </c>
      <c r="E98" s="41">
        <f>SUM(E99:E104)</f>
        <v>19</v>
      </c>
      <c r="F98" s="40">
        <f t="shared" si="27"/>
        <v>10.811578947368419</v>
      </c>
      <c r="G98" s="151">
        <f>MAX(G99:G104)</f>
        <v>18.824999999999999</v>
      </c>
      <c r="H98" s="151">
        <f>H102</f>
        <v>0</v>
      </c>
      <c r="I98" s="53" t="s">
        <v>19</v>
      </c>
      <c r="J98" s="54">
        <f>COUNTIFS($J99:$BB104,"&gt;9,99",$J99:$BB104,"&lt;20")</f>
        <v>8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28.344999999999999</v>
      </c>
      <c r="E99" s="46">
        <f t="shared" ref="E99:E104" si="31">COUNT(J99:AZ99)</f>
        <v>3</v>
      </c>
      <c r="F99" s="45">
        <f t="shared" si="27"/>
        <v>9.4483333333333324</v>
      </c>
      <c r="G99" s="40">
        <f>MAX(J99:BA99)</f>
        <v>16.824999999999999</v>
      </c>
      <c r="H99" s="40"/>
      <c r="I99" s="52" t="s">
        <v>13</v>
      </c>
      <c r="J99" s="15">
        <v>4.7450000000000001</v>
      </c>
      <c r="K99" s="15">
        <v>6.7750000000000004</v>
      </c>
      <c r="L99" s="15">
        <v>16.824999999999999</v>
      </c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59.475000000000001</v>
      </c>
      <c r="E100" s="46">
        <f t="shared" si="31"/>
        <v>6</v>
      </c>
      <c r="F100" s="45">
        <f t="shared" si="27"/>
        <v>9.9124999999999996</v>
      </c>
      <c r="G100" s="40">
        <f>MAX(J100:BA100)</f>
        <v>13.525</v>
      </c>
      <c r="H100" s="40"/>
      <c r="I100" s="52" t="s">
        <v>14</v>
      </c>
      <c r="J100" s="15">
        <v>9.4499999999999993</v>
      </c>
      <c r="K100" s="15">
        <v>7.3</v>
      </c>
      <c r="L100" s="15">
        <v>8.35</v>
      </c>
      <c r="M100" s="16">
        <v>10.975</v>
      </c>
      <c r="N100" s="15">
        <v>13.525</v>
      </c>
      <c r="O100" s="15">
        <v>9.875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70.825000000000003</v>
      </c>
      <c r="E101" s="46">
        <f t="shared" si="31"/>
        <v>7</v>
      </c>
      <c r="F101" s="45">
        <f t="shared" si="27"/>
        <v>10.117857142857144</v>
      </c>
      <c r="G101" s="40">
        <f>MAX(J101:BA101)</f>
        <v>15.574999999999999</v>
      </c>
      <c r="H101" s="40"/>
      <c r="I101" s="52" t="s">
        <v>15</v>
      </c>
      <c r="J101" s="15">
        <v>9.375</v>
      </c>
      <c r="K101" s="15">
        <v>14.574999999999999</v>
      </c>
      <c r="L101" s="15">
        <v>6.7</v>
      </c>
      <c r="M101" s="16">
        <v>8.9250000000000007</v>
      </c>
      <c r="N101" s="15">
        <v>6.4749999999999996</v>
      </c>
      <c r="O101" s="15">
        <v>15.574999999999999</v>
      </c>
      <c r="P101" s="15">
        <v>9.1999999999999993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0</v>
      </c>
      <c r="E102" s="46">
        <f t="shared" si="31"/>
        <v>0</v>
      </c>
      <c r="F102" s="45">
        <f t="shared" si="27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27.950000000000003</v>
      </c>
      <c r="E103" s="46">
        <f t="shared" si="31"/>
        <v>2</v>
      </c>
      <c r="F103" s="45">
        <f t="shared" si="27"/>
        <v>13.975000000000001</v>
      </c>
      <c r="G103" s="40">
        <f>MAX(J103:BA103)</f>
        <v>16.3</v>
      </c>
      <c r="H103" s="40"/>
      <c r="I103" s="52" t="s">
        <v>17</v>
      </c>
      <c r="J103" s="15">
        <v>16.3</v>
      </c>
      <c r="K103" s="15">
        <v>11.65</v>
      </c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18.824999999999999</v>
      </c>
      <c r="E104" s="46">
        <f t="shared" si="31"/>
        <v>1</v>
      </c>
      <c r="F104" s="45">
        <f t="shared" si="27"/>
        <v>18.824999999999999</v>
      </c>
      <c r="G104" s="40">
        <f>MAX(J104:BA104)</f>
        <v>18.824999999999999</v>
      </c>
      <c r="H104" s="40"/>
      <c r="I104" s="52" t="s">
        <v>18</v>
      </c>
      <c r="J104" s="15">
        <v>18.824999999999999</v>
      </c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57.099999999999994</v>
      </c>
      <c r="E105" s="41">
        <f>SUM(E106:E111)</f>
        <v>5</v>
      </c>
      <c r="F105" s="40">
        <f t="shared" si="27"/>
        <v>11.419999999999998</v>
      </c>
      <c r="G105" s="151">
        <f>MAX(G106:G111)</f>
        <v>18.25</v>
      </c>
      <c r="H105" s="151">
        <f>H109</f>
        <v>0</v>
      </c>
      <c r="I105" s="53" t="s">
        <v>19</v>
      </c>
      <c r="J105" s="54">
        <f>COUNTIFS($J106:$BB111,"&gt;9,99",$J106:$BB111,"&lt;20")</f>
        <v>2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9.15</v>
      </c>
      <c r="E106" s="46">
        <f t="shared" ref="E106:E111" si="33">COUNT(J106:AZ106)</f>
        <v>1</v>
      </c>
      <c r="F106" s="45">
        <f t="shared" si="27"/>
        <v>9.15</v>
      </c>
      <c r="G106" s="40">
        <f t="shared" ref="G106:G111" si="34">MAX(J106:BA106)</f>
        <v>9.15</v>
      </c>
      <c r="H106" s="40"/>
      <c r="I106" s="52" t="s">
        <v>13</v>
      </c>
      <c r="J106" s="15">
        <v>9.15</v>
      </c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0</v>
      </c>
      <c r="E107" s="46">
        <f t="shared" si="33"/>
        <v>0</v>
      </c>
      <c r="F107" s="45">
        <f t="shared" si="27"/>
        <v>0</v>
      </c>
      <c r="G107" s="40">
        <f t="shared" si="34"/>
        <v>0</v>
      </c>
      <c r="H107" s="40"/>
      <c r="I107" s="52" t="s">
        <v>14</v>
      </c>
      <c r="J107" s="15"/>
      <c r="K107" s="15"/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29.699999999999996</v>
      </c>
      <c r="E108" s="46">
        <f t="shared" si="33"/>
        <v>3</v>
      </c>
      <c r="F108" s="45">
        <f t="shared" si="27"/>
        <v>9.8999999999999986</v>
      </c>
      <c r="G108" s="40">
        <f t="shared" si="34"/>
        <v>11.975</v>
      </c>
      <c r="H108" s="40"/>
      <c r="I108" s="52" t="s">
        <v>15</v>
      </c>
      <c r="J108" s="15">
        <v>8.6999999999999993</v>
      </c>
      <c r="K108" s="15">
        <v>11.975</v>
      </c>
      <c r="L108" s="15">
        <v>9.0250000000000004</v>
      </c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0</v>
      </c>
      <c r="E110" s="46">
        <f t="shared" si="33"/>
        <v>0</v>
      </c>
      <c r="F110" s="45">
        <f t="shared" si="27"/>
        <v>0</v>
      </c>
      <c r="G110" s="40">
        <f t="shared" si="34"/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18.25</v>
      </c>
      <c r="E111" s="46">
        <f t="shared" si="33"/>
        <v>1</v>
      </c>
      <c r="F111" s="45">
        <f t="shared" si="27"/>
        <v>18.25</v>
      </c>
      <c r="G111" s="40">
        <f t="shared" si="34"/>
        <v>18.25</v>
      </c>
      <c r="H111" s="40"/>
      <c r="I111" s="52" t="s">
        <v>18</v>
      </c>
      <c r="J111" s="15">
        <v>18.25</v>
      </c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11.55</v>
      </c>
      <c r="E112" s="41">
        <f>SUM(E113:E118)</f>
        <v>1</v>
      </c>
      <c r="F112" s="40">
        <f t="shared" si="27"/>
        <v>11.55</v>
      </c>
      <c r="G112" s="151">
        <f>MAX(G113:G118)</f>
        <v>11.55</v>
      </c>
      <c r="H112" s="151">
        <f>H116</f>
        <v>0</v>
      </c>
      <c r="I112" s="53" t="s">
        <v>19</v>
      </c>
      <c r="J112" s="54">
        <f>COUNTIFS($J113:$BB118,"&gt;9,99",$J113:$BB118,"&lt;20")</f>
        <v>1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MAX(J113:BA113)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MAX(J114:BA114)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11.55</v>
      </c>
      <c r="E115" s="46">
        <f t="shared" si="36"/>
        <v>1</v>
      </c>
      <c r="F115" s="45">
        <f t="shared" si="27"/>
        <v>11.55</v>
      </c>
      <c r="G115" s="40">
        <f>MAX(J115:BA115)</f>
        <v>11.55</v>
      </c>
      <c r="H115" s="40"/>
      <c r="I115" s="52" t="s">
        <v>15</v>
      </c>
      <c r="J115" s="15">
        <v>11.55</v>
      </c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42.275000000000006</v>
      </c>
      <c r="E119" s="41">
        <f>SUM(E120:E125)</f>
        <v>4</v>
      </c>
      <c r="F119" s="40">
        <f t="shared" si="27"/>
        <v>10.568750000000001</v>
      </c>
      <c r="G119" s="151">
        <f>MAX(G120:G125)</f>
        <v>11.425000000000001</v>
      </c>
      <c r="H119" s="151">
        <f>H123</f>
        <v>0</v>
      </c>
      <c r="I119" s="53" t="s">
        <v>19</v>
      </c>
      <c r="J119" s="54">
        <f>COUNTIFS($J120:$BB125,"&gt;9,99",$J120:$BB125,"&lt;20")</f>
        <v>3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0</v>
      </c>
      <c r="E120" s="46">
        <f t="shared" ref="E120:E125" si="38">COUNT(J120:AZ120)</f>
        <v>0</v>
      </c>
      <c r="F120" s="45">
        <f t="shared" si="27"/>
        <v>0</v>
      </c>
      <c r="G120" s="40">
        <f>MAX(J120:BA120)</f>
        <v>0</v>
      </c>
      <c r="H120" s="40"/>
      <c r="I120" s="52" t="s">
        <v>13</v>
      </c>
      <c r="J120" s="15"/>
      <c r="K120" s="15"/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21.75</v>
      </c>
      <c r="E121" s="46">
        <f t="shared" si="38"/>
        <v>2</v>
      </c>
      <c r="F121" s="45">
        <f t="shared" si="27"/>
        <v>10.875</v>
      </c>
      <c r="G121" s="40">
        <f>MAX(J121:BA121)</f>
        <v>11.425000000000001</v>
      </c>
      <c r="H121" s="40"/>
      <c r="I121" s="52" t="s">
        <v>14</v>
      </c>
      <c r="J121" s="15">
        <v>10.324999999999999</v>
      </c>
      <c r="K121" s="15">
        <v>11.425000000000001</v>
      </c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9.2249999999999996</v>
      </c>
      <c r="E122" s="46">
        <f t="shared" si="38"/>
        <v>1</v>
      </c>
      <c r="F122" s="45">
        <f t="shared" si="27"/>
        <v>9.2249999999999996</v>
      </c>
      <c r="G122" s="40">
        <f>MAX(J122:BA122)</f>
        <v>9.2249999999999996</v>
      </c>
      <c r="H122" s="40"/>
      <c r="I122" s="52" t="s">
        <v>15</v>
      </c>
      <c r="J122" s="15">
        <v>9.2249999999999996</v>
      </c>
      <c r="K122" s="15"/>
      <c r="L122" s="15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11.3</v>
      </c>
      <c r="E124" s="46">
        <f t="shared" si="38"/>
        <v>1</v>
      </c>
      <c r="F124" s="45">
        <f t="shared" si="27"/>
        <v>11.3</v>
      </c>
      <c r="G124" s="40">
        <f>MAX(J124:BA124)</f>
        <v>11.3</v>
      </c>
      <c r="H124" s="40"/>
      <c r="I124" s="52" t="s">
        <v>17</v>
      </c>
      <c r="J124" s="15">
        <v>11.3</v>
      </c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MAX(J125:BA125)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79.5</v>
      </c>
      <c r="E126" s="41">
        <f>SUM(E127:E132)</f>
        <v>9</v>
      </c>
      <c r="F126" s="40">
        <f t="shared" si="27"/>
        <v>8.8333333333333339</v>
      </c>
      <c r="G126" s="151">
        <f>MAX(G127:G132)</f>
        <v>17.25</v>
      </c>
      <c r="H126" s="151">
        <f>H130</f>
        <v>10.725</v>
      </c>
      <c r="I126" s="53" t="s">
        <v>19</v>
      </c>
      <c r="J126" s="54">
        <f>COUNTIFS($J127:$BB132,"&gt;9,99",$J127:$BB132,"&lt;20")</f>
        <v>4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1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8.7750000000000004</v>
      </c>
      <c r="E127" s="46">
        <f t="shared" ref="E127:E132" si="40">COUNT(J127:AZ127)</f>
        <v>1</v>
      </c>
      <c r="F127" s="45">
        <f t="shared" si="27"/>
        <v>8.7750000000000004</v>
      </c>
      <c r="G127" s="40">
        <f>MAX(J127:BA127)</f>
        <v>8.7750000000000004</v>
      </c>
      <c r="H127" s="40"/>
      <c r="I127" s="52" t="s">
        <v>13</v>
      </c>
      <c r="J127" s="15">
        <v>8.7750000000000004</v>
      </c>
      <c r="K127" s="15"/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18.375</v>
      </c>
      <c r="E128" s="46">
        <f t="shared" si="40"/>
        <v>3</v>
      </c>
      <c r="F128" s="45">
        <f t="shared" si="27"/>
        <v>6.125</v>
      </c>
      <c r="G128" s="40">
        <f>MAX(J128:BA128)</f>
        <v>8.5</v>
      </c>
      <c r="H128" s="40"/>
      <c r="I128" s="52" t="s">
        <v>14</v>
      </c>
      <c r="J128" s="15">
        <v>4.4749999999999996</v>
      </c>
      <c r="K128" s="15">
        <v>8.5</v>
      </c>
      <c r="L128" s="15">
        <v>5.4</v>
      </c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38.274999999999999</v>
      </c>
      <c r="E129" s="46">
        <f t="shared" si="40"/>
        <v>3</v>
      </c>
      <c r="F129" s="45">
        <f t="shared" si="27"/>
        <v>12.758333333333333</v>
      </c>
      <c r="G129" s="40">
        <f>MAX(J129:BA129)</f>
        <v>17.25</v>
      </c>
      <c r="H129" s="40"/>
      <c r="I129" s="52" t="s">
        <v>15</v>
      </c>
      <c r="J129" s="15">
        <v>17.25</v>
      </c>
      <c r="K129" s="15">
        <v>10.574999999999999</v>
      </c>
      <c r="L129" s="15">
        <v>10.45</v>
      </c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14.074999999999999</v>
      </c>
      <c r="E130" s="46">
        <f t="shared" si="40"/>
        <v>2</v>
      </c>
      <c r="F130" s="45">
        <f t="shared" si="27"/>
        <v>7.0374999999999996</v>
      </c>
      <c r="G130" s="40"/>
      <c r="H130" s="40">
        <f>MAX(J130:AZ130)</f>
        <v>10.725</v>
      </c>
      <c r="I130" s="52" t="s">
        <v>16</v>
      </c>
      <c r="J130" s="15">
        <v>10.725</v>
      </c>
      <c r="K130" s="15">
        <v>3.35</v>
      </c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MAX(J132:BA132)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217.44999999999996</v>
      </c>
      <c r="E133" s="41">
        <f>SUM(E134:E139)</f>
        <v>23</v>
      </c>
      <c r="F133" s="40">
        <f t="shared" si="27"/>
        <v>9.4543478260869556</v>
      </c>
      <c r="G133" s="151">
        <f>MAX(G134:G139)</f>
        <v>24.1</v>
      </c>
      <c r="H133" s="151">
        <f>H137</f>
        <v>12.2</v>
      </c>
      <c r="I133" s="53" t="s">
        <v>19</v>
      </c>
      <c r="J133" s="54">
        <f>COUNTIFS($J134:$BB139,"&gt;9,99",$J134:$BB139,"&lt;20")</f>
        <v>7</v>
      </c>
      <c r="K133" s="54">
        <f>COUNTIFS($J134:$BB139,"&gt;19,99")</f>
        <v>1</v>
      </c>
      <c r="L133" s="54">
        <f>COUNTIFS($J137:$BA137,"&gt;4,99",$J137:$BA137,"&lt;9,99")</f>
        <v>0</v>
      </c>
      <c r="M133" s="54">
        <f>COUNTIFS($J137:$BB137,"&gt;9,99")</f>
        <v>1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62</v>
      </c>
      <c r="E134" s="46">
        <f t="shared" ref="E134:E139" si="42">COUNT(J134:AZ134)</f>
        <v>7</v>
      </c>
      <c r="F134" s="45">
        <f t="shared" si="27"/>
        <v>8.8571428571428577</v>
      </c>
      <c r="G134" s="40">
        <f>MAX(J134:BA134)</f>
        <v>12.15</v>
      </c>
      <c r="H134" s="40"/>
      <c r="I134" s="52" t="s">
        <v>13</v>
      </c>
      <c r="J134" s="15">
        <v>8.15</v>
      </c>
      <c r="K134" s="15">
        <v>6.8</v>
      </c>
      <c r="L134" s="15">
        <v>6.2750000000000004</v>
      </c>
      <c r="M134" s="16">
        <v>9.125</v>
      </c>
      <c r="N134" s="15">
        <v>12.15</v>
      </c>
      <c r="O134" s="15">
        <v>9.6</v>
      </c>
      <c r="P134" s="15">
        <v>9.9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42.274999999999991</v>
      </c>
      <c r="E135" s="46">
        <f t="shared" si="42"/>
        <v>7</v>
      </c>
      <c r="F135" s="45">
        <f t="shared" si="27"/>
        <v>6.0392857142857128</v>
      </c>
      <c r="G135" s="40">
        <f>MAX(J135:BA135)</f>
        <v>8.9749999999999996</v>
      </c>
      <c r="H135" s="40"/>
      <c r="I135" s="52" t="s">
        <v>14</v>
      </c>
      <c r="J135" s="15">
        <v>6.55</v>
      </c>
      <c r="K135" s="15">
        <v>8.9749999999999996</v>
      </c>
      <c r="L135" s="15">
        <v>3.65</v>
      </c>
      <c r="M135" s="16">
        <v>6.4249999999999998</v>
      </c>
      <c r="N135" s="15">
        <v>1.5</v>
      </c>
      <c r="O135" s="15">
        <v>8.375</v>
      </c>
      <c r="P135" s="15">
        <v>6.8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64.25</v>
      </c>
      <c r="E136" s="46">
        <f t="shared" si="42"/>
        <v>6</v>
      </c>
      <c r="F136" s="45">
        <f t="shared" si="27"/>
        <v>10.708333333333334</v>
      </c>
      <c r="G136" s="40">
        <f>MAX(J136:BA136)</f>
        <v>14.725</v>
      </c>
      <c r="H136" s="40"/>
      <c r="I136" s="52" t="s">
        <v>15</v>
      </c>
      <c r="J136" s="15">
        <v>8.8249999999999993</v>
      </c>
      <c r="K136" s="15">
        <v>6.3</v>
      </c>
      <c r="L136" s="15">
        <v>10.050000000000001</v>
      </c>
      <c r="M136" s="16">
        <v>11.574999999999999</v>
      </c>
      <c r="N136" s="15">
        <v>14.725</v>
      </c>
      <c r="O136" s="15">
        <v>12.775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12.2</v>
      </c>
      <c r="E137" s="46">
        <f t="shared" si="42"/>
        <v>1</v>
      </c>
      <c r="F137" s="45">
        <f t="shared" si="27"/>
        <v>12.2</v>
      </c>
      <c r="G137" s="40"/>
      <c r="H137" s="40">
        <f>MAX(J137:AZ137)</f>
        <v>12.2</v>
      </c>
      <c r="I137" s="52" t="s">
        <v>16</v>
      </c>
      <c r="J137" s="15">
        <v>12.2</v>
      </c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12.625</v>
      </c>
      <c r="E138" s="46">
        <f t="shared" si="42"/>
        <v>1</v>
      </c>
      <c r="F138" s="45">
        <f t="shared" si="27"/>
        <v>12.625</v>
      </c>
      <c r="G138" s="40">
        <f>MAX(J138:BA138)</f>
        <v>12.625</v>
      </c>
      <c r="H138" s="40"/>
      <c r="I138" s="52" t="s">
        <v>17</v>
      </c>
      <c r="J138" s="15">
        <v>12.625</v>
      </c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24.1</v>
      </c>
      <c r="E139" s="46">
        <f t="shared" si="42"/>
        <v>1</v>
      </c>
      <c r="F139" s="45">
        <f t="shared" si="27"/>
        <v>24.1</v>
      </c>
      <c r="G139" s="40">
        <f>MAX(J139:BA139)</f>
        <v>24.1</v>
      </c>
      <c r="H139" s="40"/>
      <c r="I139" s="52" t="s">
        <v>18</v>
      </c>
      <c r="J139" s="15">
        <v>24.1</v>
      </c>
      <c r="K139" s="15"/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163.25</v>
      </c>
      <c r="E140" s="41">
        <f>SUM(E141:E146)</f>
        <v>18</v>
      </c>
      <c r="F140" s="40">
        <f t="shared" si="27"/>
        <v>9.0694444444444446</v>
      </c>
      <c r="G140" s="151">
        <f>MAX(G141:G146)</f>
        <v>17.324999999999999</v>
      </c>
      <c r="H140" s="151">
        <f>H144</f>
        <v>0</v>
      </c>
      <c r="I140" s="53" t="s">
        <v>19</v>
      </c>
      <c r="J140" s="54">
        <f>COUNTIFS($J141:$BB146,"&gt;9,99",$J141:$BB146,"&lt;20")</f>
        <v>6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34.275000000000006</v>
      </c>
      <c r="E141" s="46">
        <f t="shared" ref="E141:E146" si="44">COUNT(J141:AZ141)</f>
        <v>3</v>
      </c>
      <c r="F141" s="45">
        <f t="shared" si="27"/>
        <v>11.425000000000002</v>
      </c>
      <c r="G141" s="40">
        <f>MAX(J141:BA141)</f>
        <v>13.525</v>
      </c>
      <c r="H141" s="40"/>
      <c r="I141" s="52" t="s">
        <v>13</v>
      </c>
      <c r="J141" s="15">
        <v>13.525</v>
      </c>
      <c r="K141" s="15">
        <v>11.2</v>
      </c>
      <c r="L141" s="15">
        <v>9.5500000000000007</v>
      </c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46.099999999999994</v>
      </c>
      <c r="E142" s="46">
        <f t="shared" si="44"/>
        <v>6</v>
      </c>
      <c r="F142" s="45">
        <f t="shared" si="27"/>
        <v>7.6833333333333327</v>
      </c>
      <c r="G142" s="40">
        <f>MAX(J142:BA142)</f>
        <v>17.324999999999999</v>
      </c>
      <c r="H142" s="40"/>
      <c r="I142" s="52" t="s">
        <v>14</v>
      </c>
      <c r="J142" s="15">
        <v>4.8</v>
      </c>
      <c r="K142" s="15">
        <v>7.05</v>
      </c>
      <c r="L142" s="15">
        <v>7.15</v>
      </c>
      <c r="M142" s="16">
        <v>8.0250000000000004</v>
      </c>
      <c r="N142" s="15">
        <v>1.75</v>
      </c>
      <c r="O142" s="15">
        <v>17.324999999999999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70.424999999999997</v>
      </c>
      <c r="E143" s="46">
        <f t="shared" si="44"/>
        <v>7</v>
      </c>
      <c r="F143" s="45">
        <f t="shared" si="27"/>
        <v>10.060714285714285</v>
      </c>
      <c r="G143" s="40">
        <f>MAX(J143:BA143)</f>
        <v>15.2</v>
      </c>
      <c r="H143" s="40"/>
      <c r="I143" s="52" t="s">
        <v>15</v>
      </c>
      <c r="J143" s="15">
        <v>7.05</v>
      </c>
      <c r="K143" s="15">
        <v>9.6</v>
      </c>
      <c r="L143" s="15">
        <v>5.85</v>
      </c>
      <c r="M143" s="16">
        <v>13.525</v>
      </c>
      <c r="N143" s="15">
        <v>8.5749999999999993</v>
      </c>
      <c r="O143" s="15">
        <v>10.625</v>
      </c>
      <c r="P143" s="15">
        <v>15.2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0</v>
      </c>
      <c r="E144" s="46">
        <f t="shared" si="44"/>
        <v>0</v>
      </c>
      <c r="F144" s="45">
        <f t="shared" si="27"/>
        <v>0</v>
      </c>
      <c r="G144" s="40"/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8.2249999999999996</v>
      </c>
      <c r="E145" s="46">
        <f t="shared" si="44"/>
        <v>1</v>
      </c>
      <c r="F145" s="45">
        <f t="shared" si="27"/>
        <v>8.2249999999999996</v>
      </c>
      <c r="G145" s="40">
        <f>MAX(J145:BA145)</f>
        <v>8.2249999999999996</v>
      </c>
      <c r="H145" s="40"/>
      <c r="I145" s="52" t="s">
        <v>17</v>
      </c>
      <c r="J145" s="15">
        <v>8.2249999999999996</v>
      </c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4.2249999999999996</v>
      </c>
      <c r="E146" s="46">
        <f t="shared" si="44"/>
        <v>1</v>
      </c>
      <c r="F146" s="45">
        <f t="shared" si="27"/>
        <v>4.2249999999999996</v>
      </c>
      <c r="G146" s="40">
        <f>MAX(J146:BA146)</f>
        <v>4.2249999999999996</v>
      </c>
      <c r="H146" s="40"/>
      <c r="I146" s="52" t="s">
        <v>18</v>
      </c>
      <c r="J146" s="15">
        <v>4.2249999999999996</v>
      </c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12.425000000000001</v>
      </c>
      <c r="E147" s="122">
        <f>SUM(E148:E153)</f>
        <v>2</v>
      </c>
      <c r="F147" s="50">
        <f t="shared" si="27"/>
        <v>6.2125000000000004</v>
      </c>
      <c r="G147" s="151">
        <f>MAX(G148:G153)</f>
        <v>6.9249999999999998</v>
      </c>
      <c r="H147" s="151">
        <f>H151</f>
        <v>5.5</v>
      </c>
      <c r="I147" s="53" t="s">
        <v>19</v>
      </c>
      <c r="J147" s="54">
        <f>COUNTIFS($J148:$BB153,"&gt;9,99",$J148:$BB153,"&lt;20")</f>
        <v>0</v>
      </c>
      <c r="K147" s="54">
        <f>COUNTIFS($J148:$BB153,"&gt;19,99")</f>
        <v>0</v>
      </c>
      <c r="L147" s="54">
        <f>COUNTIFS($J151:$BA151,"&gt;4,99",$J151:$BA151,"&lt;9,99")</f>
        <v>1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5">SUM(J148:AZ148)</f>
        <v>6.9249999999999998</v>
      </c>
      <c r="E148" s="46">
        <f t="shared" ref="E148:E160" si="46">COUNT(J148:AZ148)</f>
        <v>1</v>
      </c>
      <c r="F148" s="45">
        <f t="shared" si="27"/>
        <v>6.9249999999999998</v>
      </c>
      <c r="G148" s="40">
        <f>MAX(J148:BA148)</f>
        <v>6.9249999999999998</v>
      </c>
      <c r="H148" s="40"/>
      <c r="I148" s="62" t="s">
        <v>13</v>
      </c>
      <c r="J148" s="15">
        <v>6.9249999999999998</v>
      </c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5"/>
        <v>0</v>
      </c>
      <c r="E149" s="46">
        <f t="shared" si="46"/>
        <v>0</v>
      </c>
      <c r="F149" s="45">
        <f t="shared" ref="F149:F160" si="47">IF(E149=0,0,D149/E149)</f>
        <v>0</v>
      </c>
      <c r="G149" s="40">
        <f>MAX(J149:BA149)</f>
        <v>0</v>
      </c>
      <c r="H149" s="40"/>
      <c r="I149" s="52" t="s">
        <v>14</v>
      </c>
      <c r="J149" s="15"/>
      <c r="K149" s="15"/>
      <c r="L149" s="15"/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5"/>
        <v>0</v>
      </c>
      <c r="E150" s="46">
        <f t="shared" si="46"/>
        <v>0</v>
      </c>
      <c r="F150" s="45">
        <f t="shared" si="47"/>
        <v>0</v>
      </c>
      <c r="G150" s="40">
        <f>MAX(J150:BA150)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5"/>
        <v>5.5</v>
      </c>
      <c r="E151" s="46">
        <f t="shared" si="46"/>
        <v>1</v>
      </c>
      <c r="F151" s="45">
        <f t="shared" si="47"/>
        <v>5.5</v>
      </c>
      <c r="G151" s="40"/>
      <c r="H151" s="40">
        <f>MAX(J151:AZ151)</f>
        <v>5.5</v>
      </c>
      <c r="I151" s="52" t="s">
        <v>16</v>
      </c>
      <c r="J151" s="15">
        <v>5.5</v>
      </c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5"/>
        <v>0</v>
      </c>
      <c r="E152" s="46">
        <f t="shared" si="46"/>
        <v>0</v>
      </c>
      <c r="F152" s="45">
        <f t="shared" si="47"/>
        <v>0</v>
      </c>
      <c r="G152" s="40">
        <f>MAX(J152:BA152)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5"/>
        <v>0</v>
      </c>
      <c r="E153" s="46">
        <f t="shared" si="46"/>
        <v>0</v>
      </c>
      <c r="F153" s="45">
        <f t="shared" si="47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0</v>
      </c>
      <c r="E154" s="122">
        <f>SUM(E155:E160)</f>
        <v>0</v>
      </c>
      <c r="F154" s="50">
        <f t="shared" si="47"/>
        <v>0</v>
      </c>
      <c r="G154" s="151">
        <f>MAX(G155:G160)</f>
        <v>0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0</v>
      </c>
      <c r="E155" s="247">
        <f t="shared" si="46"/>
        <v>0</v>
      </c>
      <c r="F155" s="51">
        <f t="shared" si="47"/>
        <v>0</v>
      </c>
      <c r="G155" s="50">
        <f t="shared" ref="G155:G157" si="49">MAX(J155:BA155)</f>
        <v>0</v>
      </c>
      <c r="H155" s="50"/>
      <c r="I155" s="62" t="s">
        <v>13</v>
      </c>
      <c r="J155" s="15"/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0</v>
      </c>
      <c r="E156" s="247">
        <f t="shared" si="46"/>
        <v>0</v>
      </c>
      <c r="F156" s="51">
        <f t="shared" si="47"/>
        <v>0</v>
      </c>
      <c r="G156" s="50">
        <f t="shared" si="49"/>
        <v>0</v>
      </c>
      <c r="H156" s="50"/>
      <c r="I156" s="52" t="s">
        <v>14</v>
      </c>
      <c r="J156" s="15"/>
      <c r="K156" s="15"/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6"/>
        <v>0</v>
      </c>
      <c r="F157" s="51">
        <f t="shared" si="47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6"/>
        <v>0</v>
      </c>
      <c r="F158" s="51">
        <f t="shared" si="47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6"/>
        <v>0</v>
      </c>
      <c r="F159" s="51">
        <f t="shared" si="47"/>
        <v>0</v>
      </c>
      <c r="G159" s="50">
        <f t="shared" ref="G159:G160" si="50">MAX(J159:BA159)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6"/>
        <v>0</v>
      </c>
      <c r="F160" s="51">
        <f t="shared" si="47"/>
        <v>0</v>
      </c>
      <c r="G160" s="50">
        <f t="shared" si="50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33.075000000000003</v>
      </c>
      <c r="E161" s="129">
        <f>SUM(E162:E167)</f>
        <v>8</v>
      </c>
      <c r="F161" s="128">
        <f>IF(E161=0,0,D161/E161)</f>
        <v>4.1343750000000004</v>
      </c>
      <c r="G161" s="155">
        <f>MAX(G162:G167)</f>
        <v>7.15</v>
      </c>
      <c r="H161" s="155">
        <f>H165</f>
        <v>0</v>
      </c>
      <c r="I161" s="130" t="s">
        <v>19</v>
      </c>
      <c r="J161" s="131">
        <f>COUNTIFS($J162:$BB167,"&gt;9,99",$J162:$BB167,"&lt;20")</f>
        <v>0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0</v>
      </c>
      <c r="E162" s="97">
        <f t="shared" ref="E162:E167" si="52">COUNT(J162:AZ162)</f>
        <v>0</v>
      </c>
      <c r="F162" s="96">
        <f t="shared" ref="F162:F225" si="53">IF(E162=0,0,D162/E162)</f>
        <v>0</v>
      </c>
      <c r="G162" s="92">
        <f>MAX(J162:BA162)</f>
        <v>0</v>
      </c>
      <c r="H162" s="92"/>
      <c r="I162" s="98" t="s">
        <v>13</v>
      </c>
      <c r="J162" s="15"/>
      <c r="K162" s="15"/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9.85</v>
      </c>
      <c r="E163" s="97">
        <f t="shared" si="52"/>
        <v>3</v>
      </c>
      <c r="F163" s="96">
        <f t="shared" si="53"/>
        <v>3.2833333333333332</v>
      </c>
      <c r="G163" s="92">
        <f>MAX(J163:BA163)</f>
        <v>5.1749999999999998</v>
      </c>
      <c r="H163" s="92"/>
      <c r="I163" s="98" t="s">
        <v>14</v>
      </c>
      <c r="J163" s="15">
        <v>2.5249999999999999</v>
      </c>
      <c r="K163" s="15">
        <v>2.15</v>
      </c>
      <c r="L163" s="15">
        <v>5.1749999999999998</v>
      </c>
      <c r="M163" s="16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23.225000000000001</v>
      </c>
      <c r="E164" s="97">
        <f t="shared" si="52"/>
        <v>5</v>
      </c>
      <c r="F164" s="96">
        <f t="shared" si="53"/>
        <v>4.6450000000000005</v>
      </c>
      <c r="G164" s="92">
        <f>MAX(J164:BA164)</f>
        <v>7.15</v>
      </c>
      <c r="H164" s="92"/>
      <c r="I164" s="98" t="s">
        <v>15</v>
      </c>
      <c r="J164" s="15">
        <v>4.5750000000000002</v>
      </c>
      <c r="K164" s="15">
        <v>6.35</v>
      </c>
      <c r="L164" s="15">
        <v>2.5</v>
      </c>
      <c r="M164" s="16">
        <v>2.65</v>
      </c>
      <c r="N164" s="15">
        <v>7.15</v>
      </c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0</v>
      </c>
      <c r="E165" s="97">
        <f t="shared" si="52"/>
        <v>0</v>
      </c>
      <c r="F165" s="96">
        <f t="shared" si="53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0</v>
      </c>
      <c r="E166" s="97">
        <f t="shared" si="52"/>
        <v>0</v>
      </c>
      <c r="F166" s="96">
        <f t="shared" si="53"/>
        <v>0</v>
      </c>
      <c r="G166" s="92">
        <f>MAX(J166:BA166)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67.699999999999989</v>
      </c>
      <c r="E168" s="93">
        <f>SUM(E169:E174)</f>
        <v>8</v>
      </c>
      <c r="F168" s="92">
        <f t="shared" si="53"/>
        <v>8.4624999999999986</v>
      </c>
      <c r="G168" s="153">
        <f>MAX(G169:G174)</f>
        <v>14.525</v>
      </c>
      <c r="H168" s="153">
        <f>H172</f>
        <v>8.2249999999999996</v>
      </c>
      <c r="I168" s="102" t="s">
        <v>19</v>
      </c>
      <c r="J168" s="105">
        <f>COUNTIFS($J169:$BB174,"&gt;9,99",$J169:$BB174,"&lt;20")</f>
        <v>2</v>
      </c>
      <c r="K168" s="105">
        <f>COUNTIFS($J169:$BB174,"&gt;19,99")</f>
        <v>0</v>
      </c>
      <c r="L168" s="105">
        <f>COUNTIFS($J172:$BA172,"&gt;4,99",$J172:$BA172,"&lt;9,99")</f>
        <v>1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11.1</v>
      </c>
      <c r="E169" s="97">
        <f t="shared" ref="E169:E174" si="55">COUNT(J169:AZ169)</f>
        <v>1</v>
      </c>
      <c r="F169" s="96">
        <f t="shared" si="53"/>
        <v>11.1</v>
      </c>
      <c r="G169" s="92">
        <f>MAX(J169:BA169)</f>
        <v>11.1</v>
      </c>
      <c r="H169" s="92"/>
      <c r="I169" s="98" t="s">
        <v>13</v>
      </c>
      <c r="J169" s="15">
        <v>11.1</v>
      </c>
      <c r="K169" s="15"/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25.175000000000001</v>
      </c>
      <c r="E170" s="97">
        <f t="shared" si="55"/>
        <v>3</v>
      </c>
      <c r="F170" s="96">
        <f t="shared" si="53"/>
        <v>8.3916666666666675</v>
      </c>
      <c r="G170" s="92">
        <f>MAX(J170:BA170)</f>
        <v>14.525</v>
      </c>
      <c r="H170" s="92"/>
      <c r="I170" s="98" t="s">
        <v>14</v>
      </c>
      <c r="J170" s="15">
        <v>7.125</v>
      </c>
      <c r="K170" s="15">
        <v>3.5249999999999999</v>
      </c>
      <c r="L170" s="15">
        <v>14.525</v>
      </c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23.2</v>
      </c>
      <c r="E171" s="97">
        <f t="shared" si="55"/>
        <v>3</v>
      </c>
      <c r="F171" s="96">
        <f t="shared" si="53"/>
        <v>7.7333333333333334</v>
      </c>
      <c r="G171" s="92">
        <f>MAX(J171:BA171)</f>
        <v>8</v>
      </c>
      <c r="H171" s="92"/>
      <c r="I171" s="98" t="s">
        <v>15</v>
      </c>
      <c r="J171" s="15">
        <v>8</v>
      </c>
      <c r="K171" s="15">
        <v>7.45</v>
      </c>
      <c r="L171" s="15">
        <v>7.75</v>
      </c>
      <c r="M171" s="16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8.2249999999999996</v>
      </c>
      <c r="E172" s="97">
        <f t="shared" si="55"/>
        <v>1</v>
      </c>
      <c r="F172" s="96">
        <f t="shared" si="53"/>
        <v>8.2249999999999996</v>
      </c>
      <c r="G172" s="92"/>
      <c r="H172" s="92">
        <f>MAX(J172:AZ172)</f>
        <v>8.2249999999999996</v>
      </c>
      <c r="I172" s="98" t="s">
        <v>16</v>
      </c>
      <c r="J172" s="15">
        <v>8.2249999999999996</v>
      </c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28.625</v>
      </c>
      <c r="E175" s="93">
        <f>SUM(E176:E181)</f>
        <v>6</v>
      </c>
      <c r="F175" s="92">
        <f t="shared" si="53"/>
        <v>4.770833333333333</v>
      </c>
      <c r="G175" s="153">
        <f>MAX(G176:G181)</f>
        <v>9.35</v>
      </c>
      <c r="H175" s="153">
        <f>H179</f>
        <v>0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9.35</v>
      </c>
      <c r="E176" s="97">
        <f t="shared" ref="E176:E181" si="57">COUNT(J176:AZ176)</f>
        <v>1</v>
      </c>
      <c r="F176" s="96">
        <f t="shared" si="53"/>
        <v>9.35</v>
      </c>
      <c r="G176" s="92">
        <f>MAX(J176:BA176)</f>
        <v>9.35</v>
      </c>
      <c r="H176" s="92"/>
      <c r="I176" s="98" t="s">
        <v>13</v>
      </c>
      <c r="J176" s="15">
        <v>9.35</v>
      </c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14</v>
      </c>
      <c r="E177" s="97">
        <f t="shared" si="57"/>
        <v>4</v>
      </c>
      <c r="F177" s="96">
        <f t="shared" si="53"/>
        <v>3.5</v>
      </c>
      <c r="G177" s="92">
        <f>MAX(J177:BA177)</f>
        <v>7.875</v>
      </c>
      <c r="H177" s="92"/>
      <c r="I177" s="98" t="s">
        <v>14</v>
      </c>
      <c r="J177" s="15">
        <v>2.35</v>
      </c>
      <c r="K177" s="15">
        <v>2</v>
      </c>
      <c r="L177" s="15">
        <v>7.875</v>
      </c>
      <c r="M177" s="16">
        <v>1.7749999999999999</v>
      </c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5.2750000000000004</v>
      </c>
      <c r="E178" s="97">
        <f t="shared" si="57"/>
        <v>1</v>
      </c>
      <c r="F178" s="96">
        <f t="shared" si="53"/>
        <v>5.2750000000000004</v>
      </c>
      <c r="G178" s="92">
        <f>MAX(J178:BA178)</f>
        <v>5.2750000000000004</v>
      </c>
      <c r="H178" s="92"/>
      <c r="I178" s="98" t="s">
        <v>15</v>
      </c>
      <c r="J178" s="15">
        <v>5.2750000000000004</v>
      </c>
      <c r="K178" s="15"/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0</v>
      </c>
      <c r="E179" s="97">
        <f t="shared" si="57"/>
        <v>0</v>
      </c>
      <c r="F179" s="96">
        <f t="shared" si="53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0</v>
      </c>
      <c r="E182" s="93">
        <f>SUM(E183:E188)</f>
        <v>0</v>
      </c>
      <c r="F182" s="92">
        <f t="shared" si="53"/>
        <v>0</v>
      </c>
      <c r="G182" s="153">
        <f>MAX(G183:G188)</f>
        <v>0</v>
      </c>
      <c r="H182" s="153">
        <f>H186</f>
        <v>0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0</v>
      </c>
      <c r="E183" s="97">
        <f t="shared" ref="E183:E188" si="59">COUNT(J183:AZ183)</f>
        <v>0</v>
      </c>
      <c r="F183" s="96">
        <f t="shared" si="53"/>
        <v>0</v>
      </c>
      <c r="G183" s="92">
        <f t="shared" ref="G183:G188" si="60">MAX(J183:BA183)</f>
        <v>0</v>
      </c>
      <c r="H183" s="92"/>
      <c r="I183" s="98" t="s">
        <v>13</v>
      </c>
      <c r="J183" s="15"/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0</v>
      </c>
      <c r="E184" s="97">
        <f t="shared" si="59"/>
        <v>0</v>
      </c>
      <c r="F184" s="96">
        <f t="shared" si="53"/>
        <v>0</v>
      </c>
      <c r="G184" s="92">
        <f t="shared" si="60"/>
        <v>0</v>
      </c>
      <c r="H184" s="92"/>
      <c r="I184" s="98" t="s">
        <v>14</v>
      </c>
      <c r="J184" s="15"/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0</v>
      </c>
      <c r="E185" s="97">
        <f t="shared" si="59"/>
        <v>0</v>
      </c>
      <c r="F185" s="96">
        <f t="shared" si="53"/>
        <v>0</v>
      </c>
      <c r="G185" s="92">
        <f t="shared" si="60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0</v>
      </c>
      <c r="E186" s="97">
        <f t="shared" si="59"/>
        <v>0</v>
      </c>
      <c r="F186" s="96">
        <f t="shared" si="53"/>
        <v>0</v>
      </c>
      <c r="G186" s="92">
        <f t="shared" si="60"/>
        <v>0</v>
      </c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36.725000000000001</v>
      </c>
      <c r="E189" s="93">
        <f>SUM(E190:E195)</f>
        <v>8</v>
      </c>
      <c r="F189" s="92">
        <f t="shared" si="53"/>
        <v>4.5906250000000002</v>
      </c>
      <c r="G189" s="153">
        <f>MAX(G190:G195)</f>
        <v>7.45</v>
      </c>
      <c r="H189" s="153">
        <f>H193</f>
        <v>5.625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1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6.3</v>
      </c>
      <c r="E190" s="97">
        <f t="shared" ref="E190:E195" si="62">COUNT(J190:AZ190)</f>
        <v>1</v>
      </c>
      <c r="F190" s="96">
        <f t="shared" si="53"/>
        <v>6.3</v>
      </c>
      <c r="G190" s="92">
        <f>MAX(J190:BA190)</f>
        <v>6.3</v>
      </c>
      <c r="H190" s="92"/>
      <c r="I190" s="98" t="s">
        <v>13</v>
      </c>
      <c r="J190" s="15">
        <v>6.3</v>
      </c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19.125</v>
      </c>
      <c r="E191" s="97">
        <f t="shared" si="62"/>
        <v>5</v>
      </c>
      <c r="F191" s="96">
        <f t="shared" si="53"/>
        <v>3.8250000000000002</v>
      </c>
      <c r="G191" s="92">
        <f>MAX(J191:BA191)</f>
        <v>7.45</v>
      </c>
      <c r="H191" s="92"/>
      <c r="I191" s="98" t="s">
        <v>14</v>
      </c>
      <c r="J191" s="15">
        <v>7.45</v>
      </c>
      <c r="K191" s="15">
        <v>3.9249999999999998</v>
      </c>
      <c r="L191" s="15">
        <v>2.1749999999999998</v>
      </c>
      <c r="M191" s="16">
        <v>3.375</v>
      </c>
      <c r="N191" s="15">
        <v>2.2000000000000002</v>
      </c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5.6749999999999998</v>
      </c>
      <c r="E192" s="97">
        <f t="shared" si="62"/>
        <v>1</v>
      </c>
      <c r="F192" s="96">
        <f t="shared" si="53"/>
        <v>5.6749999999999998</v>
      </c>
      <c r="G192" s="92">
        <f>MAX(J192:BA192)</f>
        <v>5.6749999999999998</v>
      </c>
      <c r="H192" s="92"/>
      <c r="I192" s="98" t="s">
        <v>15</v>
      </c>
      <c r="J192" s="15">
        <v>5.6749999999999998</v>
      </c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5.625</v>
      </c>
      <c r="E193" s="97">
        <f t="shared" si="62"/>
        <v>1</v>
      </c>
      <c r="F193" s="96">
        <f t="shared" si="53"/>
        <v>5.625</v>
      </c>
      <c r="G193" s="92"/>
      <c r="H193" s="92">
        <f>MAX(J193:AZ193)</f>
        <v>5.625</v>
      </c>
      <c r="I193" s="98" t="s">
        <v>16</v>
      </c>
      <c r="J193" s="15">
        <v>5.625</v>
      </c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0</v>
      </c>
      <c r="E194" s="97">
        <f t="shared" si="62"/>
        <v>0</v>
      </c>
      <c r="F194" s="96">
        <f t="shared" si="53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0</v>
      </c>
      <c r="E196" s="93">
        <f>SUM(E197:E202)</f>
        <v>0</v>
      </c>
      <c r="F196" s="92">
        <f t="shared" si="53"/>
        <v>0</v>
      </c>
      <c r="G196" s="153">
        <f>MAX(G197:G202)</f>
        <v>0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0</v>
      </c>
      <c r="E197" s="97">
        <f t="shared" ref="E197:E202" si="64">COUNT(J197:AZ197)</f>
        <v>0</v>
      </c>
      <c r="F197" s="96">
        <f t="shared" si="53"/>
        <v>0</v>
      </c>
      <c r="G197" s="92">
        <f t="shared" ref="G197:G202" si="65">MAX(J197:BA197)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0</v>
      </c>
      <c r="E198" s="97">
        <f t="shared" si="64"/>
        <v>0</v>
      </c>
      <c r="F198" s="96">
        <f t="shared" si="53"/>
        <v>0</v>
      </c>
      <c r="G198" s="92">
        <f t="shared" si="65"/>
        <v>0</v>
      </c>
      <c r="H198" s="92"/>
      <c r="I198" s="98" t="s">
        <v>14</v>
      </c>
      <c r="J198" s="15"/>
      <c r="K198" s="15"/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0</v>
      </c>
      <c r="E200" s="97">
        <f t="shared" si="64"/>
        <v>0</v>
      </c>
      <c r="F200" s="96">
        <f t="shared" si="53"/>
        <v>0</v>
      </c>
      <c r="G200" s="92">
        <f t="shared" si="65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40.575000000000003</v>
      </c>
      <c r="E203" s="93">
        <f>SUM(E204:E209)</f>
        <v>5</v>
      </c>
      <c r="F203" s="92">
        <f t="shared" si="53"/>
        <v>8.1150000000000002</v>
      </c>
      <c r="G203" s="153">
        <f>MAX(G204:G209)</f>
        <v>11.775</v>
      </c>
      <c r="H203" s="153">
        <f>H207</f>
        <v>0</v>
      </c>
      <c r="I203" s="102" t="s">
        <v>19</v>
      </c>
      <c r="J203" s="105">
        <f>COUNTIFS($J204:$BB209,"&gt;9,99",$J204:$BB209,"&lt;20")</f>
        <v>2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23.175000000000001</v>
      </c>
      <c r="E204" s="97">
        <f t="shared" ref="E204:E209" si="67">COUNT(J204:AZ204)</f>
        <v>2</v>
      </c>
      <c r="F204" s="96">
        <f t="shared" si="53"/>
        <v>11.5875</v>
      </c>
      <c r="G204" s="92">
        <f>MAX(J204:BA204)</f>
        <v>11.775</v>
      </c>
      <c r="H204" s="92"/>
      <c r="I204" s="98" t="s">
        <v>13</v>
      </c>
      <c r="J204" s="15">
        <v>11.4</v>
      </c>
      <c r="K204" s="15">
        <v>11.775</v>
      </c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17.399999999999999</v>
      </c>
      <c r="E205" s="97">
        <f t="shared" si="67"/>
        <v>3</v>
      </c>
      <c r="F205" s="96">
        <f t="shared" si="53"/>
        <v>5.8</v>
      </c>
      <c r="G205" s="92">
        <f>MAX(J205:BA205)</f>
        <v>7.3250000000000002</v>
      </c>
      <c r="H205" s="92"/>
      <c r="I205" s="98" t="s">
        <v>14</v>
      </c>
      <c r="J205" s="15">
        <v>4.1749999999999998</v>
      </c>
      <c r="K205" s="15">
        <v>5.9</v>
      </c>
      <c r="L205" s="15">
        <v>7.3250000000000002</v>
      </c>
      <c r="M205" s="16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0</v>
      </c>
      <c r="E206" s="97">
        <f t="shared" si="67"/>
        <v>0</v>
      </c>
      <c r="F206" s="96">
        <f t="shared" si="53"/>
        <v>0</v>
      </c>
      <c r="G206" s="92">
        <f>MAX(J206:BA206)</f>
        <v>0</v>
      </c>
      <c r="H206" s="92"/>
      <c r="I206" s="98" t="s">
        <v>15</v>
      </c>
      <c r="J206" s="15"/>
      <c r="K206" s="15"/>
      <c r="L206" s="15"/>
      <c r="M206" s="16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0</v>
      </c>
      <c r="E207" s="97">
        <f t="shared" si="67"/>
        <v>0</v>
      </c>
      <c r="F207" s="96">
        <f t="shared" si="53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20.125</v>
      </c>
      <c r="E210" s="93">
        <f>SUM(E211:E216)</f>
        <v>3</v>
      </c>
      <c r="F210" s="92">
        <f t="shared" si="53"/>
        <v>6.708333333333333</v>
      </c>
      <c r="G210" s="153">
        <f>MAX(G211:G216)</f>
        <v>7</v>
      </c>
      <c r="H210" s="153">
        <f>H214</f>
        <v>0</v>
      </c>
      <c r="I210" s="102" t="s">
        <v>19</v>
      </c>
      <c r="J210" s="105">
        <f>COUNTIFS($J211:$BB216,"&gt;9,99",$J211:$BB216,"&lt;20")</f>
        <v>0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6.9249999999999998</v>
      </c>
      <c r="E211" s="97">
        <f t="shared" ref="E211:E216" si="69">COUNT(J211:AZ211)</f>
        <v>1</v>
      </c>
      <c r="F211" s="96">
        <f t="shared" si="53"/>
        <v>6.9249999999999998</v>
      </c>
      <c r="G211" s="92">
        <f>MAX(J211:BA211)</f>
        <v>6.9249999999999998</v>
      </c>
      <c r="H211" s="92"/>
      <c r="I211" s="98" t="s">
        <v>13</v>
      </c>
      <c r="J211" s="15">
        <v>6.9249999999999998</v>
      </c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13.2</v>
      </c>
      <c r="E212" s="97">
        <f t="shared" si="69"/>
        <v>2</v>
      </c>
      <c r="F212" s="96">
        <f t="shared" si="53"/>
        <v>6.6</v>
      </c>
      <c r="G212" s="92">
        <f>MAX(J212:BA212)</f>
        <v>7</v>
      </c>
      <c r="H212" s="92"/>
      <c r="I212" s="98" t="s">
        <v>14</v>
      </c>
      <c r="J212" s="15">
        <v>6.2</v>
      </c>
      <c r="K212" s="15">
        <v>7</v>
      </c>
      <c r="L212" s="15"/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0</v>
      </c>
      <c r="E213" s="97">
        <f t="shared" si="69"/>
        <v>0</v>
      </c>
      <c r="F213" s="96">
        <f t="shared" si="53"/>
        <v>0</v>
      </c>
      <c r="G213" s="92">
        <f>MAX(J213:BA213)</f>
        <v>0</v>
      </c>
      <c r="H213" s="92"/>
      <c r="I213" s="98" t="s">
        <v>15</v>
      </c>
      <c r="J213" s="15"/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0</v>
      </c>
      <c r="E214" s="97">
        <f t="shared" si="69"/>
        <v>0</v>
      </c>
      <c r="F214" s="96">
        <f t="shared" si="53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0</v>
      </c>
      <c r="E215" s="97">
        <f t="shared" si="69"/>
        <v>0</v>
      </c>
      <c r="F215" s="96">
        <f t="shared" si="53"/>
        <v>0</v>
      </c>
      <c r="G215" s="92">
        <f>MAX(J215:BA215)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43.5</v>
      </c>
      <c r="E217" s="93">
        <f>SUM(E218:E223)</f>
        <v>8</v>
      </c>
      <c r="F217" s="92">
        <f t="shared" si="53"/>
        <v>5.4375</v>
      </c>
      <c r="G217" s="153">
        <f>MAX(G218:G223)</f>
        <v>8.0250000000000004</v>
      </c>
      <c r="H217" s="153">
        <f>H221</f>
        <v>0</v>
      </c>
      <c r="I217" s="102" t="s">
        <v>19</v>
      </c>
      <c r="J217" s="105">
        <f>COUNTIFS($J218:$BB223,"&gt;9,99",$J218:$BB223,"&lt;20")</f>
        <v>0</v>
      </c>
      <c r="K217" s="105">
        <f>COUNTIFS($J218:$BB223,"&gt;19,99")</f>
        <v>0</v>
      </c>
      <c r="L217" s="105">
        <f>COUNTIFS($J221:$BA221,"&gt;4,99",$J221:$BA221,"&lt;9,99")</f>
        <v>0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0</v>
      </c>
      <c r="E218" s="97">
        <f t="shared" ref="E218:E223" si="71">COUNT(J218:AZ218)</f>
        <v>0</v>
      </c>
      <c r="F218" s="96">
        <f t="shared" si="53"/>
        <v>0</v>
      </c>
      <c r="G218" s="92">
        <f>MAX(J218:BA218)</f>
        <v>0</v>
      </c>
      <c r="H218" s="92"/>
      <c r="I218" s="98" t="s">
        <v>13</v>
      </c>
      <c r="J218" s="15"/>
      <c r="K218" s="15"/>
      <c r="L218" s="15"/>
      <c r="M218" s="16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43.5</v>
      </c>
      <c r="E219" s="97">
        <f t="shared" si="71"/>
        <v>8</v>
      </c>
      <c r="F219" s="96">
        <f t="shared" si="53"/>
        <v>5.4375</v>
      </c>
      <c r="G219" s="92">
        <f>MAX(J219:BA219)</f>
        <v>8.0250000000000004</v>
      </c>
      <c r="H219" s="92"/>
      <c r="I219" s="98" t="s">
        <v>14</v>
      </c>
      <c r="J219" s="15">
        <v>7.5750000000000002</v>
      </c>
      <c r="K219" s="15">
        <v>1.45</v>
      </c>
      <c r="L219" s="15">
        <v>8.0250000000000004</v>
      </c>
      <c r="M219" s="16">
        <v>5.75</v>
      </c>
      <c r="N219" s="15">
        <v>2.875</v>
      </c>
      <c r="O219" s="15">
        <v>7</v>
      </c>
      <c r="P219" s="15">
        <v>5</v>
      </c>
      <c r="Q219" s="15">
        <v>5.8250000000000002</v>
      </c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0</v>
      </c>
      <c r="E220" s="97">
        <f t="shared" si="71"/>
        <v>0</v>
      </c>
      <c r="F220" s="96">
        <f t="shared" si="53"/>
        <v>0</v>
      </c>
      <c r="G220" s="92">
        <f>MAX(J220:BA220)</f>
        <v>0</v>
      </c>
      <c r="H220" s="92"/>
      <c r="I220" s="98" t="s">
        <v>15</v>
      </c>
      <c r="J220" s="15"/>
      <c r="K220" s="15"/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0</v>
      </c>
      <c r="E221" s="97">
        <f t="shared" si="71"/>
        <v>0</v>
      </c>
      <c r="F221" s="96">
        <f t="shared" si="53"/>
        <v>0</v>
      </c>
      <c r="G221" s="92"/>
      <c r="H221" s="92">
        <f>MAX(J221:AZ221)</f>
        <v>0</v>
      </c>
      <c r="I221" s="98" t="s">
        <v>16</v>
      </c>
      <c r="J221" s="15"/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53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53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4.8250000000000002</v>
      </c>
      <c r="E224" s="107">
        <f>SUM(E225:E230)</f>
        <v>1</v>
      </c>
      <c r="F224" s="101">
        <f t="shared" si="53"/>
        <v>4.8250000000000002</v>
      </c>
      <c r="G224" s="153">
        <f>MAX(G225:G230)</f>
        <v>0</v>
      </c>
      <c r="H224" s="153">
        <f>H228</f>
        <v>4.8250000000000002</v>
      </c>
      <c r="I224" s="102" t="s">
        <v>19</v>
      </c>
      <c r="J224" s="105">
        <f>COUNTIFS($J225:$BB230,"&gt;9,99",$J225:$BB230,"&lt;20")</f>
        <v>0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2">SUM(J225:AZ225)</f>
        <v>0</v>
      </c>
      <c r="E225" s="97">
        <f t="shared" ref="E225:E230" si="73">COUNT(J225:AZ225)</f>
        <v>0</v>
      </c>
      <c r="F225" s="96">
        <f t="shared" si="53"/>
        <v>0</v>
      </c>
      <c r="G225" s="92">
        <f>MAX(J225:BA225)</f>
        <v>0</v>
      </c>
      <c r="H225" s="92"/>
      <c r="I225" s="106" t="s">
        <v>13</v>
      </c>
      <c r="J225" s="15"/>
      <c r="K225" s="15"/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2"/>
        <v>0</v>
      </c>
      <c r="E226" s="97">
        <f t="shared" si="73"/>
        <v>0</v>
      </c>
      <c r="F226" s="96">
        <f t="shared" ref="F226:F237" si="74">IF(E226=0,0,D226/E226)</f>
        <v>0</v>
      </c>
      <c r="G226" s="92">
        <f>MAX(J226:BA226)</f>
        <v>0</v>
      </c>
      <c r="H226" s="92"/>
      <c r="I226" s="98" t="s">
        <v>14</v>
      </c>
      <c r="J226" s="15"/>
      <c r="K226" s="15"/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2"/>
        <v>0</v>
      </c>
      <c r="E227" s="97">
        <f t="shared" si="73"/>
        <v>0</v>
      </c>
      <c r="F227" s="96">
        <f t="shared" si="74"/>
        <v>0</v>
      </c>
      <c r="G227" s="92">
        <f>MAX(J227:BA227)</f>
        <v>0</v>
      </c>
      <c r="H227" s="92"/>
      <c r="I227" s="98" t="s">
        <v>15</v>
      </c>
      <c r="J227" s="15"/>
      <c r="K227" s="15"/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2"/>
        <v>4.8250000000000002</v>
      </c>
      <c r="E228" s="97">
        <f t="shared" si="73"/>
        <v>1</v>
      </c>
      <c r="F228" s="96">
        <f t="shared" si="74"/>
        <v>4.8250000000000002</v>
      </c>
      <c r="G228" s="92"/>
      <c r="H228" s="92">
        <f>MAX(J228:AZ228)</f>
        <v>4.8250000000000002</v>
      </c>
      <c r="I228" s="98" t="s">
        <v>16</v>
      </c>
      <c r="J228" s="15">
        <v>4.8250000000000002</v>
      </c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2"/>
        <v>0</v>
      </c>
      <c r="E229" s="97">
        <f t="shared" si="73"/>
        <v>0</v>
      </c>
      <c r="F229" s="96">
        <f t="shared" si="74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2"/>
        <v>0</v>
      </c>
      <c r="E230" s="97">
        <f t="shared" si="73"/>
        <v>0</v>
      </c>
      <c r="F230" s="96">
        <f t="shared" si="74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39.024999999999999</v>
      </c>
      <c r="E231" s="107">
        <f>SUM(E232:E237)</f>
        <v>8</v>
      </c>
      <c r="F231" s="101">
        <f t="shared" si="74"/>
        <v>4.8781249999999998</v>
      </c>
      <c r="G231" s="153">
        <f>MAX(G232:G237)</f>
        <v>8.3249999999999993</v>
      </c>
      <c r="H231" s="153">
        <f>H235</f>
        <v>0</v>
      </c>
      <c r="I231" s="102" t="s">
        <v>19</v>
      </c>
      <c r="J231" s="105">
        <f>COUNTIFS($J232:$BB237,"&gt;9,99",$J232:$BB237,"&lt;20")</f>
        <v>0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8.3249999999999993</v>
      </c>
      <c r="E232" s="97">
        <f t="shared" ref="E232:E237" si="76">COUNT(J232:AZ232)</f>
        <v>1</v>
      </c>
      <c r="F232" s="96">
        <f t="shared" si="74"/>
        <v>8.3249999999999993</v>
      </c>
      <c r="G232" s="92">
        <f>MAX(J232:BA232)</f>
        <v>8.3249999999999993</v>
      </c>
      <c r="H232" s="92"/>
      <c r="I232" s="106" t="s">
        <v>13</v>
      </c>
      <c r="J232" s="15">
        <v>8.3249999999999993</v>
      </c>
      <c r="K232" s="15"/>
      <c r="L232" s="15"/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7.9749999999999996</v>
      </c>
      <c r="E233" s="97">
        <f t="shared" si="76"/>
        <v>2</v>
      </c>
      <c r="F233" s="96">
        <f t="shared" si="74"/>
        <v>3.9874999999999998</v>
      </c>
      <c r="G233" s="92">
        <f>MAX(J233:BA233)</f>
        <v>6.5</v>
      </c>
      <c r="H233" s="92"/>
      <c r="I233" s="98" t="s">
        <v>14</v>
      </c>
      <c r="J233" s="15">
        <v>6.5</v>
      </c>
      <c r="K233" s="15">
        <v>1.4750000000000001</v>
      </c>
      <c r="L233" s="15"/>
      <c r="M233" s="16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16.375</v>
      </c>
      <c r="E234" s="97">
        <f t="shared" si="76"/>
        <v>3</v>
      </c>
      <c r="F234" s="96">
        <f t="shared" si="74"/>
        <v>5.458333333333333</v>
      </c>
      <c r="G234" s="92">
        <f>MAX(J234:BA234)</f>
        <v>6.85</v>
      </c>
      <c r="H234" s="92"/>
      <c r="I234" s="98" t="s">
        <v>15</v>
      </c>
      <c r="J234" s="15">
        <v>3.7749999999999999</v>
      </c>
      <c r="K234" s="15">
        <v>5.75</v>
      </c>
      <c r="L234" s="15">
        <v>6.85</v>
      </c>
      <c r="M234" s="16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0</v>
      </c>
      <c r="E235" s="97">
        <f t="shared" si="76"/>
        <v>0</v>
      </c>
      <c r="F235" s="96">
        <f t="shared" si="74"/>
        <v>0</v>
      </c>
      <c r="G235" s="92"/>
      <c r="H235" s="92">
        <f>MAX(J235:AZ235)</f>
        <v>0</v>
      </c>
      <c r="I235" s="98" t="s">
        <v>16</v>
      </c>
      <c r="J235" s="15"/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0</v>
      </c>
      <c r="E236" s="97">
        <f t="shared" si="76"/>
        <v>0</v>
      </c>
      <c r="F236" s="96">
        <f t="shared" si="74"/>
        <v>0</v>
      </c>
      <c r="G236" s="92">
        <f>MAX(J236:BA236)</f>
        <v>0</v>
      </c>
      <c r="H236" s="92"/>
      <c r="I236" s="98" t="s">
        <v>17</v>
      </c>
      <c r="J236" s="15"/>
      <c r="K236" s="15"/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6.35</v>
      </c>
      <c r="E237" s="97">
        <f t="shared" si="76"/>
        <v>2</v>
      </c>
      <c r="F237" s="96">
        <f t="shared" si="74"/>
        <v>3.1749999999999998</v>
      </c>
      <c r="G237" s="92">
        <f>MAX(J237:BA237)</f>
        <v>3.35</v>
      </c>
      <c r="H237" s="92"/>
      <c r="I237" s="98" t="s">
        <v>18</v>
      </c>
      <c r="J237" s="15">
        <v>3.35</v>
      </c>
      <c r="K237" s="15">
        <v>3</v>
      </c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1748.4450000000002</v>
      </c>
      <c r="E238" s="22">
        <f>SUM(E7,E14,E21,E28,E35,E42,E49,E56,E63,E70,E77,E84,E91,E98,E105,E112,E119,E126,E133,E140,E147,E154,E161,E168,E175,E182,E189,E196,E203,E210,E217,E224,E231)</f>
        <v>204</v>
      </c>
      <c r="F238" s="21">
        <f>IF(E238=0,0,D238/E238)</f>
        <v>8.5708088235294131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59</v>
      </c>
      <c r="K238" s="24">
        <f>SUM(K7,K14,K21,K28,K35,K42,K49,K56,K63,K70,K77,K84,K91,K98,K105,K112,K119,K126,K133,K140,K147,K154,K161,K168,K175,K182,K189,K196,K203,K210,K217,K224,K231)</f>
        <v>3</v>
      </c>
      <c r="L238" s="24">
        <f t="shared" ref="L238:M238" si="77">SUM(L7,L14,L21,L28,L35,L42,L49,L56,L63,L70,L77,L84,L91,L98,L105,L112,L119,L126,L133,L140,L147,L154,L161,L168,L175,L182,L189,L196,L203,L210,L217,L224,L231)</f>
        <v>3</v>
      </c>
      <c r="M238" s="24">
        <f t="shared" si="77"/>
        <v>5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23" priority="11" rank="1"/>
  </conditionalFormatting>
  <conditionalFormatting sqref="H7:H230">
    <cfRule type="top10" dxfId="22" priority="10" rank="1"/>
  </conditionalFormatting>
  <conditionalFormatting sqref="G7:G237">
    <cfRule type="top10" dxfId="21" priority="9" rank="1"/>
  </conditionalFormatting>
  <conditionalFormatting sqref="H7:H237">
    <cfRule type="top10" dxfId="20" priority="8" rank="1"/>
  </conditionalFormatting>
  <conditionalFormatting sqref="J7:M7 J14:M14 J21:M21 J28:M28 J35:M35 J42:M42 J49:M49 J56:M56 J63:M63 J70:M70 J77:M77">
    <cfRule type="cellIs" dxfId="19" priority="5" operator="equal">
      <formula>0</formula>
    </cfRule>
  </conditionalFormatting>
  <conditionalFormatting sqref="J84:M84 J91:M91 J98:M98 J105:M105 J112:M112 J119:M119 J126:M126 J133:M133 J140:M140 J147:M147 J154:M154">
    <cfRule type="cellIs" dxfId="18" priority="4" operator="equal">
      <formula>0</formula>
    </cfRule>
  </conditionalFormatting>
  <conditionalFormatting sqref="J161:M161 J168:M168 J175:M175 J182:M182 J189:M189 J196:M196 J203:M203 J210:M210 J217:M217 J224:M224 J231:M231">
    <cfRule type="cellIs" dxfId="17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16" priority="1" operator="between">
      <formula>10</formula>
      <formula>19.99</formula>
    </cfRule>
    <cfRule type="cellIs" dxfId="15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14" priority="6" operator="greaterThan">
      <formula>9.99</formula>
    </cfRule>
    <cfRule type="cellIs" dxfId="13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Munka1">
    <tabColor rgb="FF00B050"/>
  </sheetPr>
  <dimension ref="A1:CL40"/>
  <sheetViews>
    <sheetView showGridLines="0" showRowColHeaders="0" tabSelected="1" topLeftCell="A19" zoomScaleNormal="100" workbookViewId="0">
      <selection activeCell="O34" sqref="O34"/>
    </sheetView>
  </sheetViews>
  <sheetFormatPr defaultColWidth="9.140625" defaultRowHeight="15"/>
  <cols>
    <col min="1" max="1" width="8" style="29" customWidth="1"/>
    <col min="2" max="2" width="8.28515625" style="29" customWidth="1"/>
    <col min="3" max="3" width="18.5703125" style="25" customWidth="1"/>
    <col min="4" max="4" width="30.7109375" style="25" customWidth="1"/>
    <col min="5" max="5" width="10.7109375" style="25" customWidth="1"/>
    <col min="6" max="6" width="8.7109375" style="25" customWidth="1"/>
    <col min="7" max="7" width="8.140625" style="29" customWidth="1"/>
    <col min="8" max="90" width="5.7109375" style="25" customWidth="1"/>
    <col min="91" max="16384" width="9.140625" style="25"/>
  </cols>
  <sheetData>
    <row r="1" spans="1:90" ht="15" customHeight="1">
      <c r="A1" s="418" t="str">
        <f>IF(kod!E2&gt;0,kod!E2,"")</f>
        <v>XXI. PROFESSZIONÁLIS BOJLIS EURÓPA KUPA (EPBC)</v>
      </c>
      <c r="B1" s="418"/>
      <c r="C1" s="418"/>
      <c r="D1" s="418"/>
      <c r="E1" s="418"/>
      <c r="F1" s="418"/>
      <c r="G1" s="418"/>
    </row>
    <row r="2" spans="1:90">
      <c r="A2" s="418" t="str">
        <f>IF(kod!E3&gt;0,kod!E3,"")</f>
        <v>XXXVI. MACONKA NEMZETKÖZI BOJLIS KUPA</v>
      </c>
      <c r="B2" s="418"/>
      <c r="C2" s="418"/>
      <c r="D2" s="418"/>
      <c r="E2" s="418"/>
      <c r="F2" s="418"/>
      <c r="G2" s="418"/>
    </row>
    <row r="3" spans="1:90">
      <c r="A3" s="419" t="str">
        <f>IF(kod!E4&gt;0,kod!E4,"")</f>
        <v>Maconka, 2025.06.15. - 2025.06.20.</v>
      </c>
      <c r="B3" s="419"/>
      <c r="C3" s="419"/>
      <c r="D3" s="419"/>
      <c r="E3" s="419"/>
      <c r="F3" s="419"/>
      <c r="G3" s="419"/>
    </row>
    <row r="4" spans="1:90" ht="60.75" customHeight="1">
      <c r="B4" s="419" t="str">
        <f>IF(kod!E5&gt;0,kod!E5,"")</f>
        <v/>
      </c>
      <c r="C4" s="419"/>
      <c r="D4" s="419"/>
      <c r="E4" s="419"/>
      <c r="F4" s="419"/>
      <c r="G4" s="419"/>
    </row>
    <row r="5" spans="1:90" ht="21" customHeight="1">
      <c r="A5" s="416" t="s">
        <v>289</v>
      </c>
      <c r="B5" s="417"/>
      <c r="C5" s="417"/>
      <c r="D5" s="417"/>
      <c r="E5" s="417"/>
      <c r="F5" s="417"/>
      <c r="G5" s="417"/>
    </row>
    <row r="6" spans="1:90" ht="20.100000000000001" customHeight="1" thickBot="1">
      <c r="A6" s="410" t="s">
        <v>33</v>
      </c>
      <c r="B6" s="13" t="s">
        <v>6</v>
      </c>
      <c r="C6" s="11" t="s">
        <v>20</v>
      </c>
      <c r="D6" s="12" t="s">
        <v>7</v>
      </c>
      <c r="E6" s="13" t="s">
        <v>176</v>
      </c>
      <c r="F6" s="13" t="s">
        <v>177</v>
      </c>
      <c r="G6" s="13" t="s">
        <v>9</v>
      </c>
    </row>
    <row r="7" spans="1:90" ht="18" customHeight="1" thickTop="1">
      <c r="A7" s="33" t="s">
        <v>42</v>
      </c>
      <c r="B7" s="120" t="str">
        <f>kod!A34</f>
        <v>C11</v>
      </c>
      <c r="C7" s="121" t="str">
        <f>kod!B34</f>
        <v>II. sziget, jobb</v>
      </c>
      <c r="D7" s="121" t="str">
        <f>kod!C34</f>
        <v>Vaslui Carp Team</v>
      </c>
      <c r="E7" s="231">
        <f>SUM(szakasz1:szakasz10!D231)</f>
        <v>1435.5750000000005</v>
      </c>
      <c r="F7" s="406">
        <f>SUM(szakasz1:szakasz10!E231)</f>
        <v>207</v>
      </c>
      <c r="G7" s="227">
        <f>IF(F7=0,0,E7/F7)</f>
        <v>6.9351449275362347</v>
      </c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</row>
    <row r="8" spans="1:90" ht="18" customHeight="1">
      <c r="A8" s="34" t="s">
        <v>43</v>
      </c>
      <c r="B8" s="61" t="str">
        <f>kod!A20</f>
        <v>B08</v>
      </c>
      <c r="C8" s="59" t="str">
        <f>kod!B20</f>
        <v xml:space="preserve">I. sziget, jobb </v>
      </c>
      <c r="D8" s="59" t="str">
        <f>kod!C20</f>
        <v>CT777 Varna Bulgaria</v>
      </c>
      <c r="E8" s="229">
        <f>SUM(szakasz1:szakasz10!D133)</f>
        <v>1178.2649999999999</v>
      </c>
      <c r="F8" s="408">
        <f>SUM(szakasz1:szakasz10!E133)</f>
        <v>134</v>
      </c>
      <c r="G8" s="225">
        <f>IF(F8=0,0,E8/F8)</f>
        <v>8.7930223880597005</v>
      </c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</row>
    <row r="9" spans="1:90" ht="18" customHeight="1">
      <c r="A9" s="34" t="s">
        <v>44</v>
      </c>
      <c r="B9" s="61" t="str">
        <f>kod!A15</f>
        <v>B03</v>
      </c>
      <c r="C9" s="59" t="str">
        <f>kod!B15</f>
        <v>Gát, közepes víz</v>
      </c>
      <c r="D9" s="59" t="str">
        <f>kod!C15</f>
        <v xml:space="preserve">WLC Hungary </v>
      </c>
      <c r="E9" s="229">
        <f>SUM(szakasz1:szakasz10!D98)</f>
        <v>1171.875</v>
      </c>
      <c r="F9" s="408">
        <f>SUM(szakasz1:szakasz10!E98)</f>
        <v>130</v>
      </c>
      <c r="G9" s="225">
        <f>IF(F9=0,0,E9/F9)</f>
        <v>9.0144230769230766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</row>
    <row r="10" spans="1:90" ht="18" customHeight="1">
      <c r="A10" s="32" t="s">
        <v>34</v>
      </c>
      <c r="B10" s="118" t="str">
        <f>kod!A10</f>
        <v>A09</v>
      </c>
      <c r="C10" s="119" t="str">
        <f>kod!B10</f>
        <v>I. sziget, bal külső</v>
      </c>
      <c r="D10" s="119" t="str">
        <f>kod!C10</f>
        <v>Kártékony Carp Team</v>
      </c>
      <c r="E10" s="230">
        <f>SUM(szakasz1:szakasz10!D63)</f>
        <v>1163.675</v>
      </c>
      <c r="F10" s="407">
        <f>SUM(szakasz1:szakasz10!E63)</f>
        <v>139</v>
      </c>
      <c r="G10" s="226">
        <f>IF(F10=0,0,E10/F10)</f>
        <v>8.371762589928057</v>
      </c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</row>
    <row r="11" spans="1:90" ht="18" customHeight="1">
      <c r="A11" s="32" t="s">
        <v>35</v>
      </c>
      <c r="B11" s="120" t="str">
        <f>kod!A30</f>
        <v>C07</v>
      </c>
      <c r="C11" s="121" t="str">
        <f>kod!B30</f>
        <v>II. sziget, bal</v>
      </c>
      <c r="D11" s="121" t="str">
        <f>kod!C30</f>
        <v>Quick Baits</v>
      </c>
      <c r="E11" s="231">
        <f>SUM(szakasz1:szakasz10!D203)</f>
        <v>1030.165</v>
      </c>
      <c r="F11" s="406">
        <f>SUM(szakasz1:szakasz10!E203)</f>
        <v>110</v>
      </c>
      <c r="G11" s="227">
        <f>IF(F11=0,0,E11/F11)</f>
        <v>9.3651363636363634</v>
      </c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</row>
    <row r="12" spans="1:90" ht="18" customHeight="1">
      <c r="A12" s="32" t="s">
        <v>36</v>
      </c>
      <c r="B12" s="61" t="str">
        <f>kod!A21</f>
        <v>B09</v>
      </c>
      <c r="C12" s="59" t="str">
        <f>kod!B21</f>
        <v>I. sziget, jobb külső</v>
      </c>
      <c r="D12" s="59" t="str">
        <f>kod!C21</f>
        <v>Bait Maker Team</v>
      </c>
      <c r="E12" s="229">
        <f>SUM(szakasz1:szakasz10!D140)</f>
        <v>926.05</v>
      </c>
      <c r="F12" s="408">
        <f>SUM(szakasz1:szakasz10!E140)</f>
        <v>112</v>
      </c>
      <c r="G12" s="225">
        <f>IF(F12=0,0,E12/F12)</f>
        <v>8.2683035714285715</v>
      </c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</row>
    <row r="13" spans="1:90" ht="18" customHeight="1">
      <c r="A13" s="32" t="s">
        <v>37</v>
      </c>
      <c r="B13" s="120" t="str">
        <f>kod!A32</f>
        <v>C09</v>
      </c>
      <c r="C13" s="121" t="str">
        <f>kod!B32</f>
        <v>II. sziget, közép</v>
      </c>
      <c r="D13" s="121" t="str">
        <f>kod!C32</f>
        <v>Bait Bait Hungary</v>
      </c>
      <c r="E13" s="231">
        <f>SUM(szakasz1:szakasz10!D217)</f>
        <v>925.87499999999989</v>
      </c>
      <c r="F13" s="406">
        <f>SUM(szakasz1:szakasz10!E217)</f>
        <v>121</v>
      </c>
      <c r="G13" s="227">
        <f>IF(F13=0,0,E13/F13)</f>
        <v>7.6518595041322301</v>
      </c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</row>
    <row r="14" spans="1:90" ht="18" customHeight="1">
      <c r="A14" s="32" t="s">
        <v>38</v>
      </c>
      <c r="B14" s="61" t="str">
        <f>kod!A19</f>
        <v>B07</v>
      </c>
      <c r="C14" s="59" t="str">
        <f>kod!B19</f>
        <v>I. sziget, jobb közép</v>
      </c>
      <c r="D14" s="59" t="str">
        <f>kod!C19</f>
        <v>Elite Carp Team Brasov</v>
      </c>
      <c r="E14" s="229">
        <f>SUM(szakasz1:szakasz10!D126)</f>
        <v>896.10000000000014</v>
      </c>
      <c r="F14" s="408">
        <f>SUM(szakasz1:szakasz10!E126)</f>
        <v>89</v>
      </c>
      <c r="G14" s="225">
        <f>IF(F14=0,0,E14/F14)</f>
        <v>10.068539325842698</v>
      </c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</row>
    <row r="15" spans="1:90" ht="18" customHeight="1">
      <c r="A15" s="32" t="s">
        <v>39</v>
      </c>
      <c r="B15" s="61" t="str">
        <f>kod!A18</f>
        <v>B06</v>
      </c>
      <c r="C15" s="59" t="str">
        <f>kod!B18</f>
        <v>Gát, közepes víz</v>
      </c>
      <c r="D15" s="59" t="str">
        <f>kod!C18</f>
        <v>Xtra Carp Team</v>
      </c>
      <c r="E15" s="229">
        <f>SUM(szakasz1:szakasz10!D119)</f>
        <v>752.6</v>
      </c>
      <c r="F15" s="408">
        <f>SUM(szakasz1:szakasz10!E119)</f>
        <v>66</v>
      </c>
      <c r="G15" s="225">
        <f>IF(F15=0,0,E15/F15)</f>
        <v>11.403030303030304</v>
      </c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</row>
    <row r="16" spans="1:90" ht="18" customHeight="1">
      <c r="A16" s="32" t="s">
        <v>40</v>
      </c>
      <c r="B16" s="118" t="str">
        <f>kod!A2</f>
        <v>A01</v>
      </c>
      <c r="C16" s="119" t="str">
        <f>kod!B2</f>
        <v>Gát, mélyvíz</v>
      </c>
      <c r="D16" s="119" t="str">
        <f>kod!C2</f>
        <v>SBS - Halcatraz - TiZo Team</v>
      </c>
      <c r="E16" s="230">
        <f>SUM(szakasz1:szakasz10!D7)</f>
        <v>690.5</v>
      </c>
      <c r="F16" s="407">
        <f>SUM(szakasz1:szakasz10!E7)</f>
        <v>57</v>
      </c>
      <c r="G16" s="226">
        <f>IF(F16=0,0,E16/F16)</f>
        <v>12.114035087719298</v>
      </c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</row>
    <row r="17" spans="1:90" ht="18" customHeight="1">
      <c r="A17" s="32" t="s">
        <v>41</v>
      </c>
      <c r="B17" s="120" t="str">
        <f>kod!A24</f>
        <v>C01</v>
      </c>
      <c r="C17" s="121" t="str">
        <f>kod!B24</f>
        <v>Gát, sekély víz</v>
      </c>
      <c r="D17" s="121" t="str">
        <f>kod!C24</f>
        <v>Carp Fever Bulgaria</v>
      </c>
      <c r="E17" s="231">
        <f>SUM(szakasz1:szakasz10!D161)</f>
        <v>671.60000000000014</v>
      </c>
      <c r="F17" s="406">
        <f>SUM(szakasz1:szakasz10!E161)</f>
        <v>108</v>
      </c>
      <c r="G17" s="227">
        <f>IF(F17=0,0,E17/F17)</f>
        <v>6.2185185185185201</v>
      </c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</row>
    <row r="18" spans="1:90" ht="18" customHeight="1">
      <c r="A18" s="32" t="s">
        <v>56</v>
      </c>
      <c r="B18" s="120" t="str">
        <f>kod!A25</f>
        <v>C02</v>
      </c>
      <c r="C18" s="121" t="str">
        <f>kod!B25</f>
        <v>Gát, sekély víz</v>
      </c>
      <c r="D18" s="121" t="str">
        <f>kod!C25</f>
        <v>Carpfriends Ennstal-Austria</v>
      </c>
      <c r="E18" s="231">
        <f>SUM(szakasz1:szakasz10!D168)</f>
        <v>572.4</v>
      </c>
      <c r="F18" s="406">
        <f>SUM(szakasz1:szakasz10!E168)</f>
        <v>72</v>
      </c>
      <c r="G18" s="227">
        <f>IF(F18=0,0,E18/F18)</f>
        <v>7.9499999999999993</v>
      </c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</row>
    <row r="19" spans="1:90" ht="18" customHeight="1">
      <c r="A19" s="32" t="s">
        <v>77</v>
      </c>
      <c r="B19" s="61" t="str">
        <f>kod!A16</f>
        <v>B04</v>
      </c>
      <c r="C19" s="59" t="str">
        <f>kod!B16</f>
        <v>Gát, közepes víz</v>
      </c>
      <c r="D19" s="59" t="str">
        <f>kod!C16</f>
        <v>Barfin Line NSD Bulgaria</v>
      </c>
      <c r="E19" s="229">
        <f>SUM(szakasz1:szakasz10!D105)</f>
        <v>555.65</v>
      </c>
      <c r="F19" s="408">
        <f>SUM(szakasz1:szakasz10!E105)</f>
        <v>57</v>
      </c>
      <c r="G19" s="225">
        <f>IF(F19=0,0,E19/F19)</f>
        <v>9.7482456140350866</v>
      </c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</row>
    <row r="20" spans="1:90" ht="18" customHeight="1">
      <c r="A20" s="32" t="s">
        <v>78</v>
      </c>
      <c r="B20" s="118" t="str">
        <f>kod!A7</f>
        <v>A06</v>
      </c>
      <c r="C20" s="119" t="str">
        <f>kod!B7</f>
        <v>Nyári kikötő, belső</v>
      </c>
      <c r="D20" s="119" t="str">
        <f>kod!C7</f>
        <v>Black Carp Team</v>
      </c>
      <c r="E20" s="230">
        <f>SUM(szakasz1:szakasz10!D42)</f>
        <v>535.02499999999998</v>
      </c>
      <c r="F20" s="407">
        <f>SUM(szakasz1:szakasz10!E42)</f>
        <v>77</v>
      </c>
      <c r="G20" s="226">
        <f>IF(F20=0,0,E20/F20)</f>
        <v>6.9483766233766229</v>
      </c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</row>
    <row r="21" spans="1:90" ht="18" customHeight="1">
      <c r="A21" s="32" t="s">
        <v>79</v>
      </c>
      <c r="B21" s="120" t="str">
        <f>kod!A33</f>
        <v>C10</v>
      </c>
      <c r="C21" s="121" t="str">
        <f>kod!B33</f>
        <v>II. sziget, jobb közép</v>
      </c>
      <c r="D21" s="121" t="str">
        <f>kod!C33</f>
        <v>Acroft Illusive Bait Me</v>
      </c>
      <c r="E21" s="231">
        <f>SUM(szakasz1:szakasz10!D224)</f>
        <v>454.42500000000001</v>
      </c>
      <c r="F21" s="406">
        <f>SUM(szakasz1:szakasz10!E224)</f>
        <v>54</v>
      </c>
      <c r="G21" s="227">
        <f>IF(F21=0,0,E21/F21)</f>
        <v>8.4152777777777779</v>
      </c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</row>
    <row r="22" spans="1:90" ht="18" customHeight="1">
      <c r="A22" s="32" t="s">
        <v>80</v>
      </c>
      <c r="B22" s="118" t="str">
        <f>kod!A9</f>
        <v>A08</v>
      </c>
      <c r="C22" s="119" t="str">
        <f>kod!B9</f>
        <v>Nyári kikötő, külső</v>
      </c>
      <c r="D22" s="119" t="str">
        <f>kod!C9</f>
        <v>Ózdi Sporthorgász Egyesület</v>
      </c>
      <c r="E22" s="230">
        <f>SUM(szakasz1:szakasz10!D56)</f>
        <v>420.125</v>
      </c>
      <c r="F22" s="407">
        <f>SUM(szakasz1:szakasz10!E56)</f>
        <v>48</v>
      </c>
      <c r="G22" s="226">
        <f>IF(F22=0,0,E22/F22)</f>
        <v>8.7526041666666661</v>
      </c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</row>
    <row r="23" spans="1:90" ht="18" customHeight="1">
      <c r="A23" s="32" t="s">
        <v>81</v>
      </c>
      <c r="B23" s="118" t="str">
        <f>kod!A5</f>
        <v>A04</v>
      </c>
      <c r="C23" s="119" t="str">
        <f>kod!B5</f>
        <v>Gát, mélyvíz</v>
      </c>
      <c r="D23" s="119" t="str">
        <f>kod!C5</f>
        <v>Bull Tackle</v>
      </c>
      <c r="E23" s="230">
        <f>SUM(szakasz1:szakasz10!D28)</f>
        <v>350.14000000000004</v>
      </c>
      <c r="F23" s="407">
        <f>SUM(szakasz1:szakasz10!E28)</f>
        <v>29</v>
      </c>
      <c r="G23" s="226">
        <f>IF(F23=0,0,E23/F23)</f>
        <v>12.073793103448278</v>
      </c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</row>
    <row r="24" spans="1:90" ht="18" customHeight="1">
      <c r="A24" s="32" t="s">
        <v>82</v>
      </c>
      <c r="B24" s="61" t="str">
        <f>kod!A13</f>
        <v>B01</v>
      </c>
      <c r="C24" s="59" t="str">
        <f>kod!B13</f>
        <v>Gát, közepes víz</v>
      </c>
      <c r="D24" s="59" t="str">
        <f>kod!C13</f>
        <v>Tata Nitu Carp Team</v>
      </c>
      <c r="E24" s="229">
        <f>SUM(szakasz1:szakasz10!D84)</f>
        <v>338.64500000000004</v>
      </c>
      <c r="F24" s="408">
        <f>SUM(szakasz1:szakasz10!E84)</f>
        <v>57</v>
      </c>
      <c r="G24" s="225">
        <f>IF(F24=0,0,E24/F24)</f>
        <v>5.9411403508771938</v>
      </c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</row>
    <row r="25" spans="1:90" ht="18" customHeight="1">
      <c r="A25" s="32" t="s">
        <v>83</v>
      </c>
      <c r="B25" s="120" t="str">
        <f>kod!A31</f>
        <v>C08</v>
      </c>
      <c r="C25" s="121" t="str">
        <f>kod!B31</f>
        <v>II. sziget, bal közép</v>
      </c>
      <c r="D25" s="121" t="str">
        <f>kod!C31</f>
        <v>Carp Team Blankbrothers</v>
      </c>
      <c r="E25" s="231">
        <f>SUM(szakasz1:szakasz10!D210)</f>
        <v>324.62499999999994</v>
      </c>
      <c r="F25" s="406">
        <f>SUM(szakasz1:szakasz10!E210)</f>
        <v>41</v>
      </c>
      <c r="G25" s="227">
        <f>IF(F25=0,0,E25/F25)</f>
        <v>7.9176829268292668</v>
      </c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</row>
    <row r="26" spans="1:90" ht="18" customHeight="1">
      <c r="A26" s="32" t="s">
        <v>84</v>
      </c>
      <c r="B26" s="118" t="str">
        <f>kod!A3</f>
        <v>A02</v>
      </c>
      <c r="C26" s="119" t="str">
        <f>kod!B3</f>
        <v>Gát, mélyvíz</v>
      </c>
      <c r="D26" s="119" t="str">
        <f>kod!C3</f>
        <v>Altstadt Carp Team</v>
      </c>
      <c r="E26" s="230">
        <f>SUM(szakasz1:szakasz10!D14)</f>
        <v>319.04999999999995</v>
      </c>
      <c r="F26" s="407">
        <f>SUM(szakasz1:szakasz10!E14)</f>
        <v>35</v>
      </c>
      <c r="G26" s="226">
        <f>IF(F26=0,0,E26/F26)</f>
        <v>9.1157142857142848</v>
      </c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</row>
    <row r="27" spans="1:90" ht="18" customHeight="1">
      <c r="A27" s="32" t="s">
        <v>85</v>
      </c>
      <c r="B27" s="118" t="str">
        <f>kod!A8</f>
        <v>A07</v>
      </c>
      <c r="C27" s="119" t="str">
        <f>kod!B8</f>
        <v>Nyári kikötő, közép</v>
      </c>
      <c r="D27" s="119" t="str">
        <f>kod!C8</f>
        <v>USA &amp; Mivado Carp Team</v>
      </c>
      <c r="E27" s="230">
        <f>SUM(szakasz1:szakasz10!D49)</f>
        <v>318.80500000000001</v>
      </c>
      <c r="F27" s="407">
        <f>SUM(szakasz1:szakasz10!E49)</f>
        <v>41</v>
      </c>
      <c r="G27" s="226">
        <f>IF(F27=0,0,E27/F27)</f>
        <v>7.7757317073170737</v>
      </c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</row>
    <row r="28" spans="1:90" ht="18" customHeight="1">
      <c r="A28" s="32" t="s">
        <v>86</v>
      </c>
      <c r="B28" s="118" t="str">
        <f>kod!A12</f>
        <v>A11</v>
      </c>
      <c r="C28" s="119" t="str">
        <f>kod!B12</f>
        <v>I. sziget, bal közép</v>
      </c>
      <c r="D28" s="119" t="str">
        <f>kod!C12</f>
        <v>Invader's Team Poland</v>
      </c>
      <c r="E28" s="230">
        <f>SUM(szakasz1:szakasz10!D77)</f>
        <v>311.84000000000003</v>
      </c>
      <c r="F28" s="407">
        <f>SUM(szakasz1:szakasz10!E77)</f>
        <v>42</v>
      </c>
      <c r="G28" s="226">
        <f>IF(F28=0,0,E28/F28)</f>
        <v>7.4247619047619056</v>
      </c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</row>
    <row r="29" spans="1:90" ht="18" customHeight="1">
      <c r="A29" s="32" t="s">
        <v>87</v>
      </c>
      <c r="B29" s="120" t="str">
        <f>kod!A26</f>
        <v>C03</v>
      </c>
      <c r="C29" s="121" t="str">
        <f>kod!B26</f>
        <v>Gát, sekély víz</v>
      </c>
      <c r="D29" s="121" t="str">
        <f>kod!C26</f>
        <v>Carp Team Brasov</v>
      </c>
      <c r="E29" s="231">
        <f>SUM(szakasz1:szakasz10!D175)</f>
        <v>307.125</v>
      </c>
      <c r="F29" s="406">
        <f>SUM(szakasz1:szakasz10!E175)</f>
        <v>50</v>
      </c>
      <c r="G29" s="227">
        <f>IF(F29=0,0,E29/F29)</f>
        <v>6.1425000000000001</v>
      </c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</row>
    <row r="30" spans="1:90" ht="18" customHeight="1">
      <c r="A30" s="32" t="s">
        <v>88</v>
      </c>
      <c r="B30" s="120" t="str">
        <f>kod!A28</f>
        <v>C05</v>
      </c>
      <c r="C30" s="121" t="str">
        <f>kod!B28</f>
        <v>Gát, sekély víz</v>
      </c>
      <c r="D30" s="121" t="str">
        <f>kod!C28</f>
        <v>Bojlis Főnök - Bait Bait Carp Team</v>
      </c>
      <c r="E30" s="231">
        <f>SUM(szakasz1:szakasz10!D189)</f>
        <v>289.92500000000007</v>
      </c>
      <c r="F30" s="406">
        <f>SUM(szakasz1:szakasz10!E189)</f>
        <v>50</v>
      </c>
      <c r="G30" s="227">
        <f>IF(F30=0,0,E30/F30)</f>
        <v>5.7985000000000015</v>
      </c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</row>
    <row r="31" spans="1:90" ht="18" customHeight="1">
      <c r="A31" s="32" t="s">
        <v>89</v>
      </c>
      <c r="B31" s="118" t="str">
        <f>kod!A4</f>
        <v>A03</v>
      </c>
      <c r="C31" s="119" t="str">
        <f>kod!B4</f>
        <v>Gát, mélyvíz</v>
      </c>
      <c r="D31" s="119" t="str">
        <f>kod!C4</f>
        <v>Ferma De Crap Diosig</v>
      </c>
      <c r="E31" s="230">
        <f>SUM(szakasz1:szakasz10!D21)</f>
        <v>278.745</v>
      </c>
      <c r="F31" s="407">
        <f>SUM(szakasz1:szakasz10!E21)</f>
        <v>26</v>
      </c>
      <c r="G31" s="226">
        <f>IF(F31=0,0,E31/F31)</f>
        <v>10.720961538461539</v>
      </c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</row>
    <row r="32" spans="1:90" ht="18" customHeight="1">
      <c r="A32" s="32" t="s">
        <v>90</v>
      </c>
      <c r="B32" s="61" t="str">
        <f>kod!A22</f>
        <v>B10</v>
      </c>
      <c r="C32" s="59" t="str">
        <f>kod!B22</f>
        <v>Felező-spicc, bal</v>
      </c>
      <c r="D32" s="59" t="str">
        <f>kod!C22</f>
        <v>SBS - SziKo Team</v>
      </c>
      <c r="E32" s="229">
        <f>SUM(szakasz1:szakasz10!D147)</f>
        <v>274.875</v>
      </c>
      <c r="F32" s="408">
        <f>SUM(szakasz1:szakasz10!E147)</f>
        <v>40</v>
      </c>
      <c r="G32" s="225">
        <f>IF(F32=0,0,E32/F32)</f>
        <v>6.8718750000000002</v>
      </c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</row>
    <row r="33" spans="1:90" ht="18" customHeight="1">
      <c r="A33" s="32" t="s">
        <v>91</v>
      </c>
      <c r="B33" s="61" t="str">
        <f>kod!A14</f>
        <v>B02</v>
      </c>
      <c r="C33" s="59" t="str">
        <f>kod!B14</f>
        <v>Gát, közepes víz</v>
      </c>
      <c r="D33" s="59" t="str">
        <f>kod!C14</f>
        <v>Slovakia Carp Team</v>
      </c>
      <c r="E33" s="229">
        <f>SUM(szakasz1:szakasz10!D91)</f>
        <v>270.27500000000003</v>
      </c>
      <c r="F33" s="408">
        <f>SUM(szakasz1:szakasz10!E91)</f>
        <v>31</v>
      </c>
      <c r="G33" s="225">
        <f>IF(F33=0,0,E33/F33)</f>
        <v>8.7185483870967762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</row>
    <row r="34" spans="1:90" ht="18" customHeight="1">
      <c r="A34" s="32" t="s">
        <v>92</v>
      </c>
      <c r="B34" s="120" t="str">
        <f>kod!A27</f>
        <v>C04</v>
      </c>
      <c r="C34" s="121" t="str">
        <f>kod!B27</f>
        <v>Gát, sekély víz</v>
      </c>
      <c r="D34" s="121" t="str">
        <f>kod!C27</f>
        <v>As La Carp Team</v>
      </c>
      <c r="E34" s="231">
        <f>SUM(szakasz1:szakasz10!D182)</f>
        <v>237.85</v>
      </c>
      <c r="F34" s="406">
        <f>SUM(szakasz1:szakasz10!E182)</f>
        <v>35</v>
      </c>
      <c r="G34" s="227">
        <f>IF(F34=0,0,E34/F34)</f>
        <v>6.7957142857142854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</row>
    <row r="35" spans="1:90" ht="18" customHeight="1">
      <c r="A35" s="32" t="s">
        <v>93</v>
      </c>
      <c r="B35" s="120" t="str">
        <f>kod!A29</f>
        <v>C06</v>
      </c>
      <c r="C35" s="121" t="str">
        <f>kod!B29</f>
        <v>Felező-spicc, jobb</v>
      </c>
      <c r="D35" s="121" t="str">
        <f>kod!C29</f>
        <v>Secret Of The Carp</v>
      </c>
      <c r="E35" s="231">
        <f>SUM(szakasz1:szakasz10!D196)</f>
        <v>165.125</v>
      </c>
      <c r="F35" s="406">
        <f>SUM(szakasz1:szakasz10!E196)</f>
        <v>25</v>
      </c>
      <c r="G35" s="227">
        <f>IF(F35=0,0,E35/F35)</f>
        <v>6.6050000000000004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</row>
    <row r="36" spans="1:90" ht="18" customHeight="1">
      <c r="A36" s="32" t="s">
        <v>94</v>
      </c>
      <c r="B36" s="61" t="str">
        <f>kod!A23</f>
        <v>B11</v>
      </c>
      <c r="C36" s="59" t="str">
        <f>kod!B23</f>
        <v>Felező-spicc, közép</v>
      </c>
      <c r="D36" s="59" t="str">
        <f>kod!C23</f>
        <v>Síp Carp Team</v>
      </c>
      <c r="E36" s="229">
        <f>SUM(szakasz1:szakasz10!D154)</f>
        <v>163.30000000000001</v>
      </c>
      <c r="F36" s="408">
        <f>SUM(szakasz1:szakasz10!E154)</f>
        <v>23</v>
      </c>
      <c r="G36" s="225">
        <f>IF(F36=0,0,E36/F36)</f>
        <v>7.1000000000000005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</row>
    <row r="37" spans="1:90" ht="18" customHeight="1">
      <c r="A37" s="32" t="s">
        <v>95</v>
      </c>
      <c r="B37" s="118" t="str">
        <f>kod!A11</f>
        <v>A10</v>
      </c>
      <c r="C37" s="119" t="str">
        <f>kod!B11</f>
        <v>I. sziget, bal</v>
      </c>
      <c r="D37" s="119" t="str">
        <f>kod!C11</f>
        <v>Team 5 Austria</v>
      </c>
      <c r="E37" s="230">
        <f>SUM(szakasz1:szakasz10!D70)</f>
        <v>146.17500000000001</v>
      </c>
      <c r="F37" s="407">
        <f>SUM(szakasz1:szakasz10!E70)</f>
        <v>16</v>
      </c>
      <c r="G37" s="226">
        <f>IF(F37=0,0,E37/F37)</f>
        <v>9.1359375000000007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</row>
    <row r="38" spans="1:90" ht="18" customHeight="1">
      <c r="A38" s="32" t="s">
        <v>171</v>
      </c>
      <c r="B38" s="61" t="str">
        <f>kod!A17</f>
        <v>B05</v>
      </c>
      <c r="C38" s="59" t="str">
        <f>kod!B17</f>
        <v>Gát, közepes víz</v>
      </c>
      <c r="D38" s="59" t="str">
        <f>kod!C17</f>
        <v>Lutra Carp Hunters</v>
      </c>
      <c r="E38" s="229">
        <f>SUM(szakasz1:szakasz10!D112)</f>
        <v>140.95000000000002</v>
      </c>
      <c r="F38" s="408">
        <f>SUM(szakasz1:szakasz10!E112)</f>
        <v>15</v>
      </c>
      <c r="G38" s="225">
        <f>IF(F38=0,0,E38/F38)</f>
        <v>9.3966666666666683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</row>
    <row r="39" spans="1:90" ht="18" customHeight="1">
      <c r="A39" s="32" t="s">
        <v>179</v>
      </c>
      <c r="B39" s="118" t="str">
        <f>kod!A6</f>
        <v>A05</v>
      </c>
      <c r="C39" s="119" t="str">
        <f>kod!B6</f>
        <v>Gát, mélyvíz</v>
      </c>
      <c r="D39" s="119" t="str">
        <f>kod!C6</f>
        <v>AHFSZ Fishing Team</v>
      </c>
      <c r="E39" s="230">
        <f>SUM(szakasz1:szakasz10!D35)</f>
        <v>53.55</v>
      </c>
      <c r="F39" s="407">
        <f>SUM(szakasz1:szakasz10!E35)</f>
        <v>5</v>
      </c>
      <c r="G39" s="226">
        <f>IF(F39=0,0,E39/F39)</f>
        <v>10.709999999999999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</row>
    <row r="40" spans="1:90" ht="18" customHeight="1">
      <c r="D40" s="31" t="s">
        <v>8</v>
      </c>
      <c r="E40" s="157">
        <f>SUM(E7:E39)</f>
        <v>17670.904999999999</v>
      </c>
      <c r="F40" s="158">
        <f>SUM(F7:F39)</f>
        <v>2142</v>
      </c>
      <c r="G40" s="228">
        <f t="shared" ref="G40" si="0">IF(F40=0,0,E40/F40)</f>
        <v>8.2497222222222213</v>
      </c>
    </row>
  </sheetData>
  <sheetProtection sort="0"/>
  <sortState xmlns:xlrd2="http://schemas.microsoft.com/office/spreadsheetml/2017/richdata2" ref="B7:G39">
    <sortCondition descending="1" ref="E7:E39"/>
  </sortState>
  <mergeCells count="5">
    <mergeCell ref="A5:G5"/>
    <mergeCell ref="A1:G1"/>
    <mergeCell ref="A2:G2"/>
    <mergeCell ref="A3:G3"/>
    <mergeCell ref="B4:G4"/>
  </mergeCells>
  <printOptions horizontalCentered="1"/>
  <pageMargins left="0.31496062992125984" right="0.31496062992125984" top="0.31496062992125984" bottom="0.31496062992125984" header="0.19685039370078741" footer="0.23622047244094491"/>
  <pageSetup paperSize="9"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Makro1_Kg">
                <anchor moveWithCells="1" sizeWithCells="1">
                  <from>
                    <xdr:col>4</xdr:col>
                    <xdr:colOff>19050</xdr:colOff>
                    <xdr:row>5</xdr:row>
                    <xdr:rowOff>19050</xdr:rowOff>
                  </from>
                  <to>
                    <xdr:col>4</xdr:col>
                    <xdr:colOff>704850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Makro1_Db">
                <anchor moveWithCells="1" sizeWithCells="1">
                  <from>
                    <xdr:col>5</xdr:col>
                    <xdr:colOff>19050</xdr:colOff>
                    <xdr:row>5</xdr:row>
                    <xdr:rowOff>19050</xdr:rowOff>
                  </from>
                  <to>
                    <xdr:col>6</xdr:col>
                    <xdr:colOff>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0]!Makro1_Rajt">
                <anchor moveWithCells="1" sizeWithCells="1">
                  <from>
                    <xdr:col>1</xdr:col>
                    <xdr:colOff>19050</xdr:colOff>
                    <xdr:row>5</xdr:row>
                    <xdr:rowOff>19050</xdr:rowOff>
                  </from>
                  <to>
                    <xdr:col>1</xdr:col>
                    <xdr:colOff>533400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Button 5">
              <controlPr defaultSize="0" print="0" autoFill="0" autoPict="0" macro="[0]!Makró1_atlag">
                <anchor moveWithCells="1" sizeWithCells="1">
                  <from>
                    <xdr:col>6</xdr:col>
                    <xdr:colOff>19050</xdr:colOff>
                    <xdr:row>5</xdr:row>
                    <xdr:rowOff>19050</xdr:rowOff>
                  </from>
                  <to>
                    <xdr:col>6</xdr:col>
                    <xdr:colOff>533400</xdr:colOff>
                    <xdr:row>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Munka19">
    <tabColor rgb="FF00B050"/>
    <outlinePr summaryBelow="0" summaryRight="0"/>
  </sheetPr>
  <dimension ref="A1:F52"/>
  <sheetViews>
    <sheetView showGridLines="0" showRowColHeaders="0" topLeftCell="A13" zoomScaleNormal="100" workbookViewId="0">
      <selection activeCell="A8" sqref="A8"/>
    </sheetView>
  </sheetViews>
  <sheetFormatPr defaultColWidth="9.140625" defaultRowHeight="15"/>
  <cols>
    <col min="1" max="1" width="8.28515625" style="2" customWidth="1"/>
    <col min="2" max="2" width="22.7109375" style="2" customWidth="1"/>
    <col min="3" max="3" width="37.42578125" style="2" customWidth="1"/>
    <col min="4" max="4" width="9" style="2" customWidth="1"/>
    <col min="5" max="5" width="7" style="2" customWidth="1"/>
    <col min="6" max="6" width="6.7109375" style="2" customWidth="1"/>
    <col min="7" max="107" width="5.7109375" style="2" customWidth="1"/>
    <col min="108" max="16384" width="9.140625" style="2"/>
  </cols>
  <sheetData>
    <row r="1" spans="1:6" ht="5.25" customHeight="1"/>
    <row r="2" spans="1:6" ht="14.25" customHeight="1">
      <c r="A2" s="421" t="str">
        <f>kod!E2</f>
        <v>XXI. PROFESSZIONÁLIS BOJLIS EURÓPA KUPA (EPBC)</v>
      </c>
      <c r="B2" s="421"/>
      <c r="C2" s="421"/>
      <c r="D2" s="421"/>
      <c r="E2" s="421"/>
      <c r="F2" s="421"/>
    </row>
    <row r="3" spans="1:6">
      <c r="A3" s="421" t="str">
        <f>kod!E3</f>
        <v>XXXVI. MACONKA NEMZETKÖZI BOJLIS KUPA</v>
      </c>
      <c r="B3" s="421"/>
      <c r="C3" s="421"/>
      <c r="D3" s="421"/>
      <c r="E3" s="421"/>
      <c r="F3" s="421"/>
    </row>
    <row r="4" spans="1:6">
      <c r="A4" s="422" t="str">
        <f>kod!E4</f>
        <v>Maconka, 2025.06.15. - 2025.06.20.</v>
      </c>
      <c r="B4" s="422"/>
      <c r="C4" s="422"/>
      <c r="D4" s="422"/>
      <c r="E4" s="422"/>
      <c r="F4" s="422"/>
    </row>
    <row r="5" spans="1:6" ht="54.75" customHeight="1">
      <c r="A5" s="233"/>
      <c r="B5" s="233"/>
      <c r="C5" s="233"/>
      <c r="D5" s="233"/>
      <c r="E5" s="233"/>
      <c r="F5" s="233"/>
    </row>
    <row r="6" spans="1:6" ht="21.75" customHeight="1">
      <c r="A6" s="420" t="s">
        <v>288</v>
      </c>
      <c r="B6" s="420"/>
      <c r="C6" s="420"/>
      <c r="D6" s="420"/>
      <c r="E6" s="420"/>
      <c r="F6" s="420"/>
    </row>
    <row r="7" spans="1:6" ht="15" customHeight="1">
      <c r="A7" s="185" t="s">
        <v>6</v>
      </c>
      <c r="B7" s="185" t="s">
        <v>20</v>
      </c>
      <c r="C7" s="186" t="s">
        <v>7</v>
      </c>
      <c r="D7" s="32" t="s">
        <v>11</v>
      </c>
      <c r="E7" s="32" t="s">
        <v>12</v>
      </c>
      <c r="F7" s="32" t="s">
        <v>9</v>
      </c>
    </row>
    <row r="8" spans="1:6" ht="6.95" customHeight="1">
      <c r="A8" s="145"/>
      <c r="B8" s="145"/>
      <c r="C8" s="146"/>
      <c r="D8" s="147"/>
      <c r="E8" s="147"/>
      <c r="F8" s="147"/>
    </row>
    <row r="9" spans="1:6">
      <c r="A9" s="134" t="s">
        <v>132</v>
      </c>
      <c r="B9" s="135" t="str">
        <f>kod!B10</f>
        <v>I. sziget, bal külső</v>
      </c>
      <c r="C9" s="135" t="str">
        <f>kod!C10</f>
        <v>Kártékony Carp Team</v>
      </c>
      <c r="D9" s="173">
        <f>Össz_részletes!D63</f>
        <v>1163.675</v>
      </c>
      <c r="E9" s="134">
        <f>Össz_részletes!E63</f>
        <v>139</v>
      </c>
      <c r="F9" s="136">
        <f t="shared" ref="F9:F19" si="0">IF(E9=0,0,D9/E9)</f>
        <v>8.371762589928057</v>
      </c>
    </row>
    <row r="10" spans="1:6">
      <c r="A10" s="134" t="s">
        <v>131</v>
      </c>
      <c r="B10" s="135" t="str">
        <f>kod!B9</f>
        <v>Nyári kikötő, külső</v>
      </c>
      <c r="C10" s="135" t="str">
        <f>kod!C9</f>
        <v>Ózdi Sporthorgász Egyesület</v>
      </c>
      <c r="D10" s="173">
        <f>Össz_részletes!D56</f>
        <v>420.125</v>
      </c>
      <c r="E10" s="134">
        <f>Össz_részletes!E56</f>
        <v>48</v>
      </c>
      <c r="F10" s="136">
        <f t="shared" si="0"/>
        <v>8.7526041666666661</v>
      </c>
    </row>
    <row r="11" spans="1:6">
      <c r="A11" s="134" t="s">
        <v>124</v>
      </c>
      <c r="B11" s="135" t="str">
        <f>kod!B2</f>
        <v>Gát, mélyvíz</v>
      </c>
      <c r="C11" s="135" t="str">
        <f>kod!C2</f>
        <v>SBS - Halcatraz - TiZo Team</v>
      </c>
      <c r="D11" s="173">
        <f>Össz_részletes!D7</f>
        <v>690.5</v>
      </c>
      <c r="E11" s="134">
        <f>Össz_részletes!E7</f>
        <v>57</v>
      </c>
      <c r="F11" s="136">
        <f t="shared" si="0"/>
        <v>12.114035087719298</v>
      </c>
    </row>
    <row r="12" spans="1:6">
      <c r="A12" s="134" t="s">
        <v>129</v>
      </c>
      <c r="B12" s="135" t="str">
        <f>kod!B7</f>
        <v>Nyári kikötő, belső</v>
      </c>
      <c r="C12" s="135" t="str">
        <f>kod!C7</f>
        <v>Black Carp Team</v>
      </c>
      <c r="D12" s="173">
        <f>Össz_részletes!D42</f>
        <v>535.02499999999998</v>
      </c>
      <c r="E12" s="134">
        <f>Össz_részletes!E42</f>
        <v>77</v>
      </c>
      <c r="F12" s="136">
        <f t="shared" si="0"/>
        <v>6.9483766233766229</v>
      </c>
    </row>
    <row r="13" spans="1:6">
      <c r="A13" s="134" t="s">
        <v>128</v>
      </c>
      <c r="B13" s="135" t="str">
        <f>kod!B6</f>
        <v>Gát, mélyvíz</v>
      </c>
      <c r="C13" s="135" t="str">
        <f>kod!C6</f>
        <v>AHFSZ Fishing Team</v>
      </c>
      <c r="D13" s="173">
        <f>Össz_részletes!D35</f>
        <v>53.55</v>
      </c>
      <c r="E13" s="134">
        <f>Össz_részletes!E35</f>
        <v>5</v>
      </c>
      <c r="F13" s="136">
        <f t="shared" si="0"/>
        <v>10.709999999999999</v>
      </c>
    </row>
    <row r="14" spans="1:6">
      <c r="A14" s="134" t="s">
        <v>130</v>
      </c>
      <c r="B14" s="135" t="str">
        <f>kod!B8</f>
        <v>Nyári kikötő, közép</v>
      </c>
      <c r="C14" s="135" t="str">
        <f>kod!C8</f>
        <v>USA &amp; Mivado Carp Team</v>
      </c>
      <c r="D14" s="173">
        <f>Össz_részletes!D49</f>
        <v>318.80500000000001</v>
      </c>
      <c r="E14" s="134">
        <f>Össz_részletes!E49</f>
        <v>41</v>
      </c>
      <c r="F14" s="136">
        <f t="shared" si="0"/>
        <v>7.7757317073170737</v>
      </c>
    </row>
    <row r="15" spans="1:6">
      <c r="A15" s="134" t="s">
        <v>126</v>
      </c>
      <c r="B15" s="135" t="str">
        <f>kod!B4</f>
        <v>Gát, mélyvíz</v>
      </c>
      <c r="C15" s="135" t="str">
        <f>kod!C4</f>
        <v>Ferma De Crap Diosig</v>
      </c>
      <c r="D15" s="173">
        <f>Össz_részletes!D21</f>
        <v>278.745</v>
      </c>
      <c r="E15" s="134">
        <f>Össz_részletes!E21</f>
        <v>26</v>
      </c>
      <c r="F15" s="136">
        <f t="shared" si="0"/>
        <v>10.720961538461539</v>
      </c>
    </row>
    <row r="16" spans="1:6">
      <c r="A16" s="134" t="s">
        <v>125</v>
      </c>
      <c r="B16" s="135" t="str">
        <f>kod!B3</f>
        <v>Gát, mélyvíz</v>
      </c>
      <c r="C16" s="135" t="str">
        <f>kod!C3</f>
        <v>Altstadt Carp Team</v>
      </c>
      <c r="D16" s="173">
        <f>Össz_részletes!D14</f>
        <v>319.04999999999995</v>
      </c>
      <c r="E16" s="134">
        <f>Össz_részletes!E14</f>
        <v>35</v>
      </c>
      <c r="F16" s="136">
        <f t="shared" si="0"/>
        <v>9.1157142857142848</v>
      </c>
    </row>
    <row r="17" spans="1:6">
      <c r="A17" s="134" t="s">
        <v>127</v>
      </c>
      <c r="B17" s="135" t="str">
        <f>kod!B5</f>
        <v>Gát, mélyvíz</v>
      </c>
      <c r="C17" s="135" t="str">
        <f>kod!C5</f>
        <v>Bull Tackle</v>
      </c>
      <c r="D17" s="173">
        <f>Össz_részletes!D28</f>
        <v>350.14000000000004</v>
      </c>
      <c r="E17" s="134">
        <f>Össz_részletes!E28</f>
        <v>29</v>
      </c>
      <c r="F17" s="136">
        <f t="shared" si="0"/>
        <v>12.073793103448278</v>
      </c>
    </row>
    <row r="18" spans="1:6">
      <c r="A18" s="134" t="s">
        <v>54</v>
      </c>
      <c r="B18" s="135" t="str">
        <f>kod!B11</f>
        <v>I. sziget, bal</v>
      </c>
      <c r="C18" s="135" t="str">
        <f>kod!C11</f>
        <v>Team 5 Austria</v>
      </c>
      <c r="D18" s="173">
        <f>Össz_részletes!D70</f>
        <v>146.17500000000001</v>
      </c>
      <c r="E18" s="134">
        <f>Össz_részletes!E70</f>
        <v>16</v>
      </c>
      <c r="F18" s="136">
        <f t="shared" si="0"/>
        <v>9.1359375000000007</v>
      </c>
    </row>
    <row r="19" spans="1:6">
      <c r="A19" s="134" t="s">
        <v>55</v>
      </c>
      <c r="B19" s="135" t="str">
        <f>kod!B12</f>
        <v>I. sziget, bal közép</v>
      </c>
      <c r="C19" s="135" t="str">
        <f>kod!C12</f>
        <v>Invader's Team Poland</v>
      </c>
      <c r="D19" s="173">
        <f>Össz_részletes!D77</f>
        <v>311.84000000000003</v>
      </c>
      <c r="E19" s="134">
        <f>Össz_részletes!E77</f>
        <v>42</v>
      </c>
      <c r="F19" s="136">
        <f t="shared" si="0"/>
        <v>7.4247619047619056</v>
      </c>
    </row>
    <row r="20" spans="1:6" ht="20.100000000000001" customHeight="1">
      <c r="A20" s="148"/>
      <c r="B20" s="149"/>
      <c r="C20" s="166" t="s">
        <v>122</v>
      </c>
      <c r="D20" s="181">
        <f>SUM(D9:D19)</f>
        <v>4587.630000000001</v>
      </c>
      <c r="E20" s="182">
        <f>SUM(E9:E19)</f>
        <v>515</v>
      </c>
      <c r="F20" s="183">
        <f t="shared" ref="F20:F44" si="1">IF(E20=0,0,D20/E20)</f>
        <v>8.9080194174757299</v>
      </c>
    </row>
    <row r="21" spans="1:6">
      <c r="A21" s="137" t="s">
        <v>139</v>
      </c>
      <c r="B21" s="138" t="str">
        <f>kod!B19</f>
        <v>I. sziget, jobb közép</v>
      </c>
      <c r="C21" s="138" t="str">
        <f>kod!C19</f>
        <v>Elite Carp Team Brasov</v>
      </c>
      <c r="D21" s="172">
        <f>Össz_részletes!D126</f>
        <v>896.10000000000014</v>
      </c>
      <c r="E21" s="140">
        <f>Össz_részletes!E126</f>
        <v>89</v>
      </c>
      <c r="F21" s="139">
        <f t="shared" ref="F21:F31" si="2">IF(E21=0,0,D21/E21)</f>
        <v>10.068539325842698</v>
      </c>
    </row>
    <row r="22" spans="1:6">
      <c r="A22" s="137" t="s">
        <v>133</v>
      </c>
      <c r="B22" s="138" t="str">
        <f>kod!B13</f>
        <v>Gát, közepes víz</v>
      </c>
      <c r="C22" s="138" t="str">
        <f>kod!C13</f>
        <v>Tata Nitu Carp Team</v>
      </c>
      <c r="D22" s="172">
        <f>Össz_részletes!D84</f>
        <v>338.64500000000004</v>
      </c>
      <c r="E22" s="140">
        <f>Össz_részletes!E84</f>
        <v>57</v>
      </c>
      <c r="F22" s="139">
        <f t="shared" si="2"/>
        <v>5.9411403508771938</v>
      </c>
    </row>
    <row r="23" spans="1:6">
      <c r="A23" s="137" t="s">
        <v>141</v>
      </c>
      <c r="B23" s="138" t="str">
        <f>kod!B21</f>
        <v>I. sziget, jobb külső</v>
      </c>
      <c r="C23" s="138" t="str">
        <f>kod!C21</f>
        <v>Bait Maker Team</v>
      </c>
      <c r="D23" s="172">
        <f>Össz_részletes!D140</f>
        <v>926.05</v>
      </c>
      <c r="E23" s="140">
        <f>Össz_részletes!E140</f>
        <v>112</v>
      </c>
      <c r="F23" s="139">
        <f t="shared" si="2"/>
        <v>8.2683035714285715</v>
      </c>
    </row>
    <row r="24" spans="1:6">
      <c r="A24" s="137" t="s">
        <v>140</v>
      </c>
      <c r="B24" s="138" t="str">
        <f>kod!B20</f>
        <v xml:space="preserve">I. sziget, jobb </v>
      </c>
      <c r="C24" s="138" t="str">
        <f>kod!C20</f>
        <v>CT777 Varna Bulgaria</v>
      </c>
      <c r="D24" s="172">
        <f>Össz_részletes!D133</f>
        <v>1178.2649999999999</v>
      </c>
      <c r="E24" s="140">
        <f>Össz_részletes!E133</f>
        <v>134</v>
      </c>
      <c r="F24" s="139">
        <f t="shared" si="2"/>
        <v>8.7930223880597005</v>
      </c>
    </row>
    <row r="25" spans="1:6">
      <c r="A25" s="137" t="s">
        <v>66</v>
      </c>
      <c r="B25" s="138" t="str">
        <f>kod!B22</f>
        <v>Felező-spicc, bal</v>
      </c>
      <c r="C25" s="138" t="str">
        <f>kod!C22</f>
        <v>SBS - SziKo Team</v>
      </c>
      <c r="D25" s="172">
        <f>Össz_részletes!D147</f>
        <v>274.875</v>
      </c>
      <c r="E25" s="140">
        <f>Össz_részletes!E147</f>
        <v>40</v>
      </c>
      <c r="F25" s="139">
        <f t="shared" si="2"/>
        <v>6.8718750000000002</v>
      </c>
    </row>
    <row r="26" spans="1:6">
      <c r="A26" s="137" t="s">
        <v>137</v>
      </c>
      <c r="B26" s="138" t="str">
        <f>kod!B17</f>
        <v>Gát, közepes víz</v>
      </c>
      <c r="C26" s="138" t="str">
        <f>kod!C17</f>
        <v>Lutra Carp Hunters</v>
      </c>
      <c r="D26" s="172">
        <f>Össz_részletes!D112</f>
        <v>140.95000000000002</v>
      </c>
      <c r="E26" s="140">
        <f>Össz_részletes!E112</f>
        <v>15</v>
      </c>
      <c r="F26" s="139">
        <f t="shared" si="2"/>
        <v>9.3966666666666683</v>
      </c>
    </row>
    <row r="27" spans="1:6">
      <c r="A27" s="137" t="s">
        <v>135</v>
      </c>
      <c r="B27" s="138" t="str">
        <f>kod!B15</f>
        <v>Gát, közepes víz</v>
      </c>
      <c r="C27" s="138" t="str">
        <f>kod!C15</f>
        <v xml:space="preserve">WLC Hungary </v>
      </c>
      <c r="D27" s="172">
        <f>Össz_részletes!D98</f>
        <v>1171.875</v>
      </c>
      <c r="E27" s="140">
        <f>Össz_részletes!E98</f>
        <v>130</v>
      </c>
      <c r="F27" s="139">
        <f t="shared" si="2"/>
        <v>9.0144230769230766</v>
      </c>
    </row>
    <row r="28" spans="1:6">
      <c r="A28" s="137" t="s">
        <v>136</v>
      </c>
      <c r="B28" s="138" t="str">
        <f>kod!B16</f>
        <v>Gát, közepes víz</v>
      </c>
      <c r="C28" s="138" t="str">
        <f>kod!C16</f>
        <v>Barfin Line NSD Bulgaria</v>
      </c>
      <c r="D28" s="172">
        <f>Össz_részletes!D105</f>
        <v>555.65</v>
      </c>
      <c r="E28" s="140">
        <f>Össz_részletes!E105</f>
        <v>57</v>
      </c>
      <c r="F28" s="139">
        <f t="shared" si="2"/>
        <v>9.7482456140350866</v>
      </c>
    </row>
    <row r="29" spans="1:6">
      <c r="A29" s="137" t="s">
        <v>138</v>
      </c>
      <c r="B29" s="138" t="str">
        <f>kod!B18</f>
        <v>Gát, közepes víz</v>
      </c>
      <c r="C29" s="138" t="str">
        <f>kod!C18</f>
        <v>Xtra Carp Team</v>
      </c>
      <c r="D29" s="172">
        <f>Össz_részletes!D119</f>
        <v>752.6</v>
      </c>
      <c r="E29" s="140">
        <f>Össz_részletes!E119</f>
        <v>66</v>
      </c>
      <c r="F29" s="139">
        <f t="shared" si="2"/>
        <v>11.403030303030304</v>
      </c>
    </row>
    <row r="30" spans="1:6">
      <c r="A30" s="137" t="s">
        <v>134</v>
      </c>
      <c r="B30" s="138" t="str">
        <f>kod!B14</f>
        <v>Gát, közepes víz</v>
      </c>
      <c r="C30" s="138" t="str">
        <f>kod!C14</f>
        <v>Slovakia Carp Team</v>
      </c>
      <c r="D30" s="172">
        <f>Össz_részletes!D91</f>
        <v>270.27500000000003</v>
      </c>
      <c r="E30" s="140">
        <f>Össz_részletes!E91</f>
        <v>31</v>
      </c>
      <c r="F30" s="139">
        <f t="shared" si="2"/>
        <v>8.7185483870967762</v>
      </c>
    </row>
    <row r="31" spans="1:6">
      <c r="A31" s="137" t="s">
        <v>178</v>
      </c>
      <c r="B31" s="138" t="str">
        <f>kod!B23</f>
        <v>Felező-spicc, közép</v>
      </c>
      <c r="C31" s="138" t="str">
        <f>kod!C23</f>
        <v>Síp Carp Team</v>
      </c>
      <c r="D31" s="172">
        <f>Össz_részletes!D154</f>
        <v>163.30000000000001</v>
      </c>
      <c r="E31" s="140">
        <f>Össz_részletes!E154</f>
        <v>23</v>
      </c>
      <c r="F31" s="139">
        <f t="shared" si="2"/>
        <v>7.1000000000000005</v>
      </c>
    </row>
    <row r="32" spans="1:6" ht="20.100000000000001" customHeight="1">
      <c r="A32" s="148"/>
      <c r="B32" s="149"/>
      <c r="C32" s="166" t="s">
        <v>121</v>
      </c>
      <c r="D32" s="170">
        <f>SUM(D21:D31)</f>
        <v>6668.585</v>
      </c>
      <c r="E32" s="168">
        <f>SUM(E21:E31)</f>
        <v>754</v>
      </c>
      <c r="F32" s="167">
        <f t="shared" si="1"/>
        <v>8.8442771883289133</v>
      </c>
    </row>
    <row r="33" spans="1:6">
      <c r="A33" s="141" t="s">
        <v>170</v>
      </c>
      <c r="B33" s="142" t="str">
        <f>kod!B34</f>
        <v>II. sziget, jobb</v>
      </c>
      <c r="C33" s="142" t="str">
        <f>kod!C34</f>
        <v>Vaslui Carp Team</v>
      </c>
      <c r="D33" s="171">
        <f>Össz_részletes!D231</f>
        <v>1435.5750000000005</v>
      </c>
      <c r="E33" s="144">
        <f>Össz_részletes!E231</f>
        <v>207</v>
      </c>
      <c r="F33" s="143">
        <f t="shared" ref="F33:F43" si="3">IF(E33=0,0,D33/E33)</f>
        <v>6.9351449275362347</v>
      </c>
    </row>
    <row r="34" spans="1:6">
      <c r="A34" s="141" t="s">
        <v>150</v>
      </c>
      <c r="B34" s="142" t="str">
        <f>kod!B31</f>
        <v>II. sziget, bal közép</v>
      </c>
      <c r="C34" s="142" t="str">
        <f>kod!C32</f>
        <v>Bait Bait Hungary</v>
      </c>
      <c r="D34" s="171">
        <f>Össz_részletes!D217</f>
        <v>925.87499999999989</v>
      </c>
      <c r="E34" s="144">
        <f>Össz_részletes!E217</f>
        <v>121</v>
      </c>
      <c r="F34" s="143">
        <f t="shared" si="3"/>
        <v>7.6518595041322301</v>
      </c>
    </row>
    <row r="35" spans="1:6">
      <c r="A35" s="141" t="s">
        <v>76</v>
      </c>
      <c r="B35" s="142" t="str">
        <f>kod!B33</f>
        <v>II. sziget, jobb közép</v>
      </c>
      <c r="C35" s="142" t="str">
        <f>kod!C33</f>
        <v>Acroft Illusive Bait Me</v>
      </c>
      <c r="D35" s="171">
        <f>Össz_részletes!D224</f>
        <v>454.42500000000001</v>
      </c>
      <c r="E35" s="144">
        <f>Össz_részletes!E224</f>
        <v>54</v>
      </c>
      <c r="F35" s="143">
        <f t="shared" si="3"/>
        <v>8.4152777777777779</v>
      </c>
    </row>
    <row r="36" spans="1:6">
      <c r="A36" s="141" t="s">
        <v>146</v>
      </c>
      <c r="B36" s="142" t="str">
        <f>kod!B28</f>
        <v>Gát, sekély víz</v>
      </c>
      <c r="C36" s="142" t="str">
        <f>kod!C28</f>
        <v>Bojlis Főnök - Bait Bait Carp Team</v>
      </c>
      <c r="D36" s="171">
        <f>Össz_részletes!D189</f>
        <v>289.92500000000007</v>
      </c>
      <c r="E36" s="144">
        <f>Össz_részletes!E189</f>
        <v>50</v>
      </c>
      <c r="F36" s="143">
        <f t="shared" si="3"/>
        <v>5.7985000000000015</v>
      </c>
    </row>
    <row r="37" spans="1:6">
      <c r="A37" s="141" t="s">
        <v>145</v>
      </c>
      <c r="B37" s="142" t="str">
        <f>kod!B27</f>
        <v>Gát, sekély víz</v>
      </c>
      <c r="C37" s="142" t="str">
        <f>kod!C27</f>
        <v>As La Carp Team</v>
      </c>
      <c r="D37" s="171">
        <f>Össz_részletes!D182</f>
        <v>237.85</v>
      </c>
      <c r="E37" s="144">
        <f>Össz_részletes!E182</f>
        <v>35</v>
      </c>
      <c r="F37" s="143">
        <f t="shared" si="3"/>
        <v>6.7957142857142854</v>
      </c>
    </row>
    <row r="38" spans="1:6">
      <c r="A38" s="141" t="s">
        <v>148</v>
      </c>
      <c r="B38" s="142" t="str">
        <f>kod!B30</f>
        <v>II. sziget, bal</v>
      </c>
      <c r="C38" s="142" t="str">
        <f>kod!C30</f>
        <v>Quick Baits</v>
      </c>
      <c r="D38" s="171">
        <f>Össz_részletes!D203</f>
        <v>1030.165</v>
      </c>
      <c r="E38" s="144">
        <f>Össz_részletes!E203</f>
        <v>110</v>
      </c>
      <c r="F38" s="143">
        <f t="shared" si="3"/>
        <v>9.3651363636363634</v>
      </c>
    </row>
    <row r="39" spans="1:6">
      <c r="A39" s="141" t="s">
        <v>142</v>
      </c>
      <c r="B39" s="142" t="str">
        <f>kod!B24</f>
        <v>Gát, sekély víz</v>
      </c>
      <c r="C39" s="142" t="str">
        <f>kod!C24</f>
        <v>Carp Fever Bulgaria</v>
      </c>
      <c r="D39" s="171">
        <f>Össz_részletes!D161</f>
        <v>671.60000000000014</v>
      </c>
      <c r="E39" s="144">
        <f>Össz_részletes!E161</f>
        <v>108</v>
      </c>
      <c r="F39" s="143">
        <f t="shared" si="3"/>
        <v>6.2185185185185201</v>
      </c>
    </row>
    <row r="40" spans="1:6">
      <c r="A40" s="141" t="s">
        <v>143</v>
      </c>
      <c r="B40" s="142" t="str">
        <f>kod!B25</f>
        <v>Gát, sekély víz</v>
      </c>
      <c r="C40" s="142" t="str">
        <f>kod!C25</f>
        <v>Carpfriends Ennstal-Austria</v>
      </c>
      <c r="D40" s="171">
        <f>Össz_részletes!D168</f>
        <v>572.4</v>
      </c>
      <c r="E40" s="144">
        <f>Össz_részletes!E168</f>
        <v>72</v>
      </c>
      <c r="F40" s="143">
        <f t="shared" si="3"/>
        <v>7.9499999999999993</v>
      </c>
    </row>
    <row r="41" spans="1:6">
      <c r="A41" s="141" t="s">
        <v>149</v>
      </c>
      <c r="B41" s="142" t="str">
        <f>kod!B31</f>
        <v>II. sziget, bal közép</v>
      </c>
      <c r="C41" s="142" t="str">
        <f>kod!C31</f>
        <v>Carp Team Blankbrothers</v>
      </c>
      <c r="D41" s="171">
        <f>Össz_részletes!D210</f>
        <v>324.62499999999994</v>
      </c>
      <c r="E41" s="144">
        <f>Össz_részletes!E210</f>
        <v>41</v>
      </c>
      <c r="F41" s="143">
        <f t="shared" si="3"/>
        <v>7.9176829268292668</v>
      </c>
    </row>
    <row r="42" spans="1:6">
      <c r="A42" s="141" t="s">
        <v>144</v>
      </c>
      <c r="B42" s="142" t="str">
        <f>kod!B26</f>
        <v>Gát, sekély víz</v>
      </c>
      <c r="C42" s="142" t="str">
        <f>kod!C26</f>
        <v>Carp Team Brasov</v>
      </c>
      <c r="D42" s="171">
        <f>Össz_részletes!D175</f>
        <v>307.125</v>
      </c>
      <c r="E42" s="144">
        <f>Össz_részletes!E175</f>
        <v>50</v>
      </c>
      <c r="F42" s="143">
        <f t="shared" si="3"/>
        <v>6.1425000000000001</v>
      </c>
    </row>
    <row r="43" spans="1:6">
      <c r="A43" s="141" t="s">
        <v>147</v>
      </c>
      <c r="B43" s="142" t="str">
        <f>kod!B29</f>
        <v>Felező-spicc, jobb</v>
      </c>
      <c r="C43" s="142" t="str">
        <f>kod!C29</f>
        <v>Secret Of The Carp</v>
      </c>
      <c r="D43" s="171">
        <f>Össz_részletes!D196</f>
        <v>165.125</v>
      </c>
      <c r="E43" s="144">
        <f>Össz_részletes!E196</f>
        <v>25</v>
      </c>
      <c r="F43" s="143">
        <f t="shared" si="3"/>
        <v>6.6050000000000004</v>
      </c>
    </row>
    <row r="44" spans="1:6" ht="17.25" customHeight="1">
      <c r="C44" s="169" t="s">
        <v>120</v>
      </c>
      <c r="D44" s="178">
        <f>SUM(D33:D43)</f>
        <v>6414.6900000000005</v>
      </c>
      <c r="E44" s="179">
        <f>SUM(E33:E43)</f>
        <v>873</v>
      </c>
      <c r="F44" s="180">
        <f t="shared" si="1"/>
        <v>7.347869415807561</v>
      </c>
    </row>
    <row r="45" spans="1:6" ht="8.25" customHeight="1">
      <c r="C45" s="174"/>
      <c r="D45" s="175"/>
      <c r="E45" s="176"/>
      <c r="F45" s="177"/>
    </row>
    <row r="52" ht="18" customHeight="1"/>
  </sheetData>
  <sheetProtection sort="0"/>
  <sortState xmlns:xlrd2="http://schemas.microsoft.com/office/spreadsheetml/2017/richdata2" ref="A33:F43">
    <sortCondition descending="1" ref="D33:D43"/>
  </sortState>
  <dataConsolidate function="max">
    <dataRefs count="1">
      <dataRef ref="A2:G226" sheet="szakasz1" r:id="rId1"/>
    </dataRefs>
  </dataConsolidate>
  <mergeCells count="4">
    <mergeCell ref="A6:F6"/>
    <mergeCell ref="A2:F2"/>
    <mergeCell ref="A3:F3"/>
    <mergeCell ref="A4:F4"/>
  </mergeCells>
  <printOptions horizontalCentered="1"/>
  <pageMargins left="0.31496062992125984" right="0.31496062992125984" top="0.31496062992125984" bottom="0.23622047244094491" header="0.23622047244094491" footer="0.15748031496062992"/>
  <pageSetup paperSize="9" scale="95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5" name="Button 1">
              <controlPr defaultSize="0" print="0" autoFill="0" autoPict="0" macro="[0]!Makró12_szektor_db">
                <anchor moveWithCells="1" sizeWithCells="1">
                  <from>
                    <xdr:col>4</xdr:col>
                    <xdr:colOff>19050</xdr:colOff>
                    <xdr:row>6</xdr:row>
                    <xdr:rowOff>19050</xdr:rowOff>
                  </from>
                  <to>
                    <xdr:col>4</xdr:col>
                    <xdr:colOff>457200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6" name="Button 2">
              <controlPr defaultSize="0" print="0" autoFill="0" autoPict="0" macro="[0]!Makró12_szektor_kg">
                <anchor moveWithCells="1" sizeWithCells="1">
                  <from>
                    <xdr:col>3</xdr:col>
                    <xdr:colOff>19050</xdr:colOff>
                    <xdr:row>6</xdr:row>
                    <xdr:rowOff>19050</xdr:rowOff>
                  </from>
                  <to>
                    <xdr:col>3</xdr:col>
                    <xdr:colOff>590550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7" name="Button 3">
              <controlPr defaultSize="0" print="0" autoFill="0" autoPict="0" macro="[0]!Makró12_szektor_rajthely">
                <anchor moveWithCells="1" sizeWithCells="1">
                  <from>
                    <xdr:col>0</xdr:col>
                    <xdr:colOff>9525</xdr:colOff>
                    <xdr:row>6</xdr:row>
                    <xdr:rowOff>9525</xdr:rowOff>
                  </from>
                  <to>
                    <xdr:col>0</xdr:col>
                    <xdr:colOff>542925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Munka23">
    <tabColor rgb="FF00B050"/>
    <outlinePr summaryBelow="0" summaryRight="0"/>
    <pageSetUpPr fitToPage="1"/>
  </sheetPr>
  <dimension ref="A1:U41"/>
  <sheetViews>
    <sheetView showGridLines="0" topLeftCell="A10" zoomScaleNormal="100" workbookViewId="0">
      <selection activeCell="S7" sqref="S7"/>
    </sheetView>
  </sheetViews>
  <sheetFormatPr defaultColWidth="9.140625" defaultRowHeight="15"/>
  <cols>
    <col min="1" max="1" width="8.42578125" style="19" customWidth="1"/>
    <col min="2" max="2" width="21.28515625" style="10" customWidth="1"/>
    <col min="3" max="3" width="26.140625" style="10" customWidth="1"/>
    <col min="4" max="4" width="8.7109375" style="10" customWidth="1"/>
    <col min="5" max="6" width="6.7109375" style="10" customWidth="1"/>
    <col min="7" max="7" width="8.7109375" style="17" customWidth="1"/>
    <col min="8" max="9" width="6.7109375" style="10" customWidth="1"/>
    <col min="10" max="10" width="8.7109375" style="10" customWidth="1"/>
    <col min="11" max="12" width="6.7109375" style="10" customWidth="1"/>
    <col min="13" max="13" width="8.7109375" style="10" customWidth="1"/>
    <col min="14" max="15" width="6.7109375" style="10" customWidth="1"/>
    <col min="16" max="16" width="8.7109375" style="10" customWidth="1"/>
    <col min="17" max="18" width="6.7109375" style="10" customWidth="1"/>
    <col min="19" max="19" width="8.7109375" style="10" customWidth="1"/>
    <col min="20" max="21" width="6.7109375" style="10" customWidth="1"/>
    <col min="22" max="108" width="5.7109375" style="10" customWidth="1"/>
    <col min="109" max="16384" width="9.140625" style="10"/>
  </cols>
  <sheetData>
    <row r="1" spans="1:21" ht="15.75" customHeight="1">
      <c r="A1" s="423" t="str">
        <f>kod!E2</f>
        <v>XXI. PROFESSZIONÁLIS BOJLIS EURÓPA KUPA (EPBC)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</row>
    <row r="2" spans="1:21" ht="15.75" customHeight="1">
      <c r="A2" s="423" t="str">
        <f>kod!E3</f>
        <v>XXXVI. MACONKA NEMZETKÖZI BOJLIS KUPA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</row>
    <row r="3" spans="1:21" ht="11.25" customHeight="1">
      <c r="A3" s="425" t="str">
        <f>kod!E4</f>
        <v>Maconka, 2025.06.15. - 2025.06.20.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</row>
    <row r="4" spans="1:21" ht="6" customHeight="1">
      <c r="B4" s="19"/>
      <c r="C4" s="19"/>
      <c r="D4" s="19"/>
      <c r="E4" s="19"/>
      <c r="F4" s="19"/>
      <c r="G4" s="19"/>
    </row>
    <row r="5" spans="1:21" ht="19.5" customHeight="1">
      <c r="A5" s="426" t="s">
        <v>226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</row>
    <row r="6" spans="1:21" ht="18" customHeight="1">
      <c r="A6" s="427" t="s">
        <v>6</v>
      </c>
      <c r="B6" s="427" t="s">
        <v>20</v>
      </c>
      <c r="C6" s="428" t="s">
        <v>7</v>
      </c>
      <c r="D6" s="429" t="s">
        <v>199</v>
      </c>
      <c r="E6" s="424"/>
      <c r="F6" s="424"/>
      <c r="G6" s="424" t="s">
        <v>200</v>
      </c>
      <c r="H6" s="424"/>
      <c r="I6" s="424"/>
      <c r="J6" s="424" t="s">
        <v>201</v>
      </c>
      <c r="K6" s="424"/>
      <c r="L6" s="424"/>
      <c r="M6" s="424" t="s">
        <v>202</v>
      </c>
      <c r="N6" s="424"/>
      <c r="O6" s="424"/>
      <c r="P6" s="424" t="s">
        <v>203</v>
      </c>
      <c r="Q6" s="424"/>
      <c r="R6" s="424"/>
      <c r="S6" s="424" t="s">
        <v>204</v>
      </c>
      <c r="T6" s="424"/>
      <c r="U6" s="424"/>
    </row>
    <row r="7" spans="1:21" ht="15" customHeight="1">
      <c r="A7" s="427"/>
      <c r="B7" s="427"/>
      <c r="C7" s="428"/>
      <c r="D7" s="277" t="s">
        <v>11</v>
      </c>
      <c r="E7" s="278" t="s">
        <v>12</v>
      </c>
      <c r="F7" s="279" t="s">
        <v>9</v>
      </c>
      <c r="G7" s="280" t="s">
        <v>11</v>
      </c>
      <c r="H7" s="278" t="s">
        <v>12</v>
      </c>
      <c r="I7" s="279" t="s">
        <v>9</v>
      </c>
      <c r="J7" s="280" t="s">
        <v>11</v>
      </c>
      <c r="K7" s="278" t="s">
        <v>12</v>
      </c>
      <c r="L7" s="279" t="s">
        <v>9</v>
      </c>
      <c r="M7" s="280" t="s">
        <v>11</v>
      </c>
      <c r="N7" s="278" t="s">
        <v>12</v>
      </c>
      <c r="O7" s="279" t="s">
        <v>9</v>
      </c>
      <c r="P7" s="280" t="s">
        <v>11</v>
      </c>
      <c r="Q7" s="278" t="s">
        <v>12</v>
      </c>
      <c r="R7" s="279" t="s">
        <v>9</v>
      </c>
      <c r="S7" s="280" t="s">
        <v>11</v>
      </c>
      <c r="T7" s="278" t="s">
        <v>12</v>
      </c>
      <c r="U7" s="279" t="s">
        <v>9</v>
      </c>
    </row>
    <row r="8" spans="1:21">
      <c r="A8" s="117" t="s">
        <v>124</v>
      </c>
      <c r="B8" s="67" t="str">
        <f>kod!B2</f>
        <v>Gát, mélyvíz</v>
      </c>
      <c r="C8" s="67" t="str">
        <f>kod!C2</f>
        <v>SBS - Halcatraz - TiZo Team</v>
      </c>
      <c r="D8" s="281">
        <f>Össz_részletes!D8</f>
        <v>164.32500000000002</v>
      </c>
      <c r="E8" s="282">
        <f>Össz_részletes!E8</f>
        <v>13</v>
      </c>
      <c r="F8" s="283">
        <f t="shared" ref="F8:F40" si="0">IF(E8=0,0,D8/E8)</f>
        <v>12.640384615384617</v>
      </c>
      <c r="G8" s="284">
        <f>Össz_részletes!D9</f>
        <v>78.825000000000003</v>
      </c>
      <c r="H8" s="282">
        <f>Össz_részletes!E9</f>
        <v>7</v>
      </c>
      <c r="I8" s="283">
        <f t="shared" ref="I8:I40" si="1">IF(H8=0,0,G8/H8)</f>
        <v>11.260714285714286</v>
      </c>
      <c r="J8" s="284">
        <f>Össz_részletes!D10</f>
        <v>372.32499999999999</v>
      </c>
      <c r="K8" s="282">
        <f>Össz_részletes!E10</f>
        <v>29</v>
      </c>
      <c r="L8" s="283">
        <f t="shared" ref="L8:L40" si="2">IF(K8=0,0,J8/K8)</f>
        <v>12.838793103448275</v>
      </c>
      <c r="M8" s="284">
        <f>Össz_részletes!D11</f>
        <v>23.4</v>
      </c>
      <c r="N8" s="282">
        <f>Össz_részletes!E11</f>
        <v>2</v>
      </c>
      <c r="O8" s="283">
        <f t="shared" ref="O8:O40" si="3">IF(N8=0,0,M8/N8)</f>
        <v>11.7</v>
      </c>
      <c r="P8" s="284">
        <f>Össz_részletes!D12</f>
        <v>13.5</v>
      </c>
      <c r="Q8" s="282">
        <f>Össz_részletes!E12</f>
        <v>1</v>
      </c>
      <c r="R8" s="283">
        <f t="shared" ref="R8:R40" si="4">IF(Q8=0,0,P8/Q8)</f>
        <v>13.5</v>
      </c>
      <c r="S8" s="284">
        <f>Össz_részletes!D13</f>
        <v>38.125</v>
      </c>
      <c r="T8" s="282">
        <f>Össz_részletes!E13</f>
        <v>5</v>
      </c>
      <c r="U8" s="283">
        <f t="shared" ref="U8:U40" si="5">IF(T8=0,0,S8/T8)</f>
        <v>7.625</v>
      </c>
    </row>
    <row r="9" spans="1:21">
      <c r="A9" s="117" t="s">
        <v>125</v>
      </c>
      <c r="B9" s="67" t="str">
        <f>kod!B3</f>
        <v>Gát, mélyvíz</v>
      </c>
      <c r="C9" s="67" t="str">
        <f>kod!C3</f>
        <v>Altstadt Carp Team</v>
      </c>
      <c r="D9" s="281">
        <f>Össz_részletes!D15</f>
        <v>47.224999999999994</v>
      </c>
      <c r="E9" s="282">
        <f>Össz_részletes!E15</f>
        <v>4</v>
      </c>
      <c r="F9" s="283">
        <f t="shared" si="0"/>
        <v>11.806249999999999</v>
      </c>
      <c r="G9" s="284">
        <f>Össz_részletes!D16</f>
        <v>44.625</v>
      </c>
      <c r="H9" s="282">
        <f>Össz_részletes!E16</f>
        <v>5</v>
      </c>
      <c r="I9" s="283">
        <f t="shared" si="1"/>
        <v>8.9250000000000007</v>
      </c>
      <c r="J9" s="284">
        <f>Össz_részletes!D17</f>
        <v>139.5</v>
      </c>
      <c r="K9" s="282">
        <f>Össz_részletes!E17</f>
        <v>14</v>
      </c>
      <c r="L9" s="283">
        <f t="shared" si="2"/>
        <v>9.9642857142857135</v>
      </c>
      <c r="M9" s="284">
        <f>Össz_részletes!D18</f>
        <v>44.95</v>
      </c>
      <c r="N9" s="282">
        <f>Össz_részletes!E18</f>
        <v>4</v>
      </c>
      <c r="O9" s="283">
        <f t="shared" si="3"/>
        <v>11.237500000000001</v>
      </c>
      <c r="P9" s="284">
        <f>Össz_részletes!D19</f>
        <v>17.5</v>
      </c>
      <c r="Q9" s="282">
        <f>Össz_részletes!E19</f>
        <v>2</v>
      </c>
      <c r="R9" s="283">
        <f t="shared" si="4"/>
        <v>8.75</v>
      </c>
      <c r="S9" s="284">
        <f>Össz_részletes!D20</f>
        <v>25.250000000000004</v>
      </c>
      <c r="T9" s="282">
        <f>Össz_részletes!E20</f>
        <v>6</v>
      </c>
      <c r="U9" s="283">
        <f t="shared" si="5"/>
        <v>4.2083333333333339</v>
      </c>
    </row>
    <row r="10" spans="1:21">
      <c r="A10" s="117" t="s">
        <v>126</v>
      </c>
      <c r="B10" s="67" t="str">
        <f>kod!B4</f>
        <v>Gát, mélyvíz</v>
      </c>
      <c r="C10" s="67" t="str">
        <f>kod!C4</f>
        <v>Ferma De Crap Diosig</v>
      </c>
      <c r="D10" s="281">
        <f>Össz_részletes!D22</f>
        <v>49.575000000000003</v>
      </c>
      <c r="E10" s="282">
        <f>Össz_részletes!E22</f>
        <v>5</v>
      </c>
      <c r="F10" s="283">
        <f t="shared" si="0"/>
        <v>9.9150000000000009</v>
      </c>
      <c r="G10" s="284">
        <f>Össz_részletes!D23</f>
        <v>71.975000000000009</v>
      </c>
      <c r="H10" s="282">
        <f>Össz_részletes!E23</f>
        <v>7</v>
      </c>
      <c r="I10" s="283">
        <f t="shared" si="1"/>
        <v>10.282142857142858</v>
      </c>
      <c r="J10" s="284">
        <f>Össz_részletes!D24</f>
        <v>107.65</v>
      </c>
      <c r="K10" s="282">
        <f>Össz_részletes!E24</f>
        <v>8</v>
      </c>
      <c r="L10" s="283">
        <f t="shared" si="2"/>
        <v>13.456250000000001</v>
      </c>
      <c r="M10" s="284">
        <f>Össz_részletes!D25</f>
        <v>13.324999999999999</v>
      </c>
      <c r="N10" s="282">
        <f>Össz_részletes!E25</f>
        <v>1</v>
      </c>
      <c r="O10" s="283">
        <f t="shared" si="3"/>
        <v>13.324999999999999</v>
      </c>
      <c r="P10" s="284">
        <f>Össz_részletes!D26</f>
        <v>32.295000000000002</v>
      </c>
      <c r="Q10" s="282">
        <f>Össz_részletes!E26</f>
        <v>4</v>
      </c>
      <c r="R10" s="283">
        <f t="shared" si="4"/>
        <v>8.0737500000000004</v>
      </c>
      <c r="S10" s="284">
        <f>Össz_részletes!D27</f>
        <v>3.9249999999999998</v>
      </c>
      <c r="T10" s="282">
        <f>Össz_részletes!E27</f>
        <v>1</v>
      </c>
      <c r="U10" s="283">
        <f t="shared" si="5"/>
        <v>3.9249999999999998</v>
      </c>
    </row>
    <row r="11" spans="1:21">
      <c r="A11" s="117" t="s">
        <v>127</v>
      </c>
      <c r="B11" s="67" t="str">
        <f>kod!B5</f>
        <v>Gát, mélyvíz</v>
      </c>
      <c r="C11" s="67" t="str">
        <f>kod!C5</f>
        <v>Bull Tackle</v>
      </c>
      <c r="D11" s="281">
        <f>Össz_részletes!D29</f>
        <v>60.714999999999996</v>
      </c>
      <c r="E11" s="282">
        <f>Össz_részletes!E29</f>
        <v>5</v>
      </c>
      <c r="F11" s="283">
        <f t="shared" si="0"/>
        <v>12.142999999999999</v>
      </c>
      <c r="G11" s="284">
        <f>Össz_részletes!D30</f>
        <v>64.625</v>
      </c>
      <c r="H11" s="282">
        <f>Össz_részletes!E30</f>
        <v>4</v>
      </c>
      <c r="I11" s="283">
        <f t="shared" si="1"/>
        <v>16.15625</v>
      </c>
      <c r="J11" s="284">
        <f>Össz_részletes!D31</f>
        <v>161.72499999999999</v>
      </c>
      <c r="K11" s="282">
        <f>Össz_részletes!E31</f>
        <v>13</v>
      </c>
      <c r="L11" s="283">
        <f t="shared" si="2"/>
        <v>12.440384615384614</v>
      </c>
      <c r="M11" s="284">
        <f>Össz_részletes!D32</f>
        <v>13.25</v>
      </c>
      <c r="N11" s="282">
        <f>Össz_részletes!E32</f>
        <v>1</v>
      </c>
      <c r="O11" s="283">
        <f t="shared" si="3"/>
        <v>13.25</v>
      </c>
      <c r="P11" s="284">
        <f>Össz_részletes!D33</f>
        <v>19.125</v>
      </c>
      <c r="Q11" s="282">
        <f>Össz_részletes!E33</f>
        <v>2</v>
      </c>
      <c r="R11" s="283">
        <f t="shared" si="4"/>
        <v>9.5625</v>
      </c>
      <c r="S11" s="284">
        <f>Össz_részletes!D34</f>
        <v>30.7</v>
      </c>
      <c r="T11" s="282">
        <f>Össz_részletes!E34</f>
        <v>4</v>
      </c>
      <c r="U11" s="283">
        <f t="shared" si="5"/>
        <v>7.6749999999999998</v>
      </c>
    </row>
    <row r="12" spans="1:21">
      <c r="A12" s="117" t="s">
        <v>128</v>
      </c>
      <c r="B12" s="67" t="str">
        <f>kod!B6</f>
        <v>Gát, mélyvíz</v>
      </c>
      <c r="C12" s="67" t="str">
        <f>kod!C6</f>
        <v>AHFSZ Fishing Team</v>
      </c>
      <c r="D12" s="281">
        <f>Össz_részletes!D36</f>
        <v>0</v>
      </c>
      <c r="E12" s="282">
        <f>Össz_részletes!E36</f>
        <v>0</v>
      </c>
      <c r="F12" s="283">
        <f t="shared" si="0"/>
        <v>0</v>
      </c>
      <c r="G12" s="284">
        <f>Össz_részletes!D37</f>
        <v>0</v>
      </c>
      <c r="H12" s="282">
        <f>Össz_részletes!E37</f>
        <v>0</v>
      </c>
      <c r="I12" s="283">
        <f t="shared" si="1"/>
        <v>0</v>
      </c>
      <c r="J12" s="284">
        <f>Össz_részletes!D38</f>
        <v>39.75</v>
      </c>
      <c r="K12" s="282">
        <f>Össz_részletes!E38</f>
        <v>3</v>
      </c>
      <c r="L12" s="283">
        <f t="shared" si="2"/>
        <v>13.25</v>
      </c>
      <c r="M12" s="284">
        <f>Össz_részletes!D39</f>
        <v>0</v>
      </c>
      <c r="N12" s="282">
        <f>Össz_részletes!E39</f>
        <v>0</v>
      </c>
      <c r="O12" s="283">
        <f t="shared" si="3"/>
        <v>0</v>
      </c>
      <c r="P12" s="284">
        <f>Össz_részletes!D40</f>
        <v>10.85</v>
      </c>
      <c r="Q12" s="282">
        <f>Össz_részletes!E40</f>
        <v>1</v>
      </c>
      <c r="R12" s="283">
        <f t="shared" si="4"/>
        <v>10.85</v>
      </c>
      <c r="S12" s="284">
        <f>Össz_részletes!D41</f>
        <v>2.95</v>
      </c>
      <c r="T12" s="282">
        <f>Össz_részletes!E41</f>
        <v>1</v>
      </c>
      <c r="U12" s="283">
        <f t="shared" si="5"/>
        <v>2.95</v>
      </c>
    </row>
    <row r="13" spans="1:21">
      <c r="A13" s="117" t="s">
        <v>129</v>
      </c>
      <c r="B13" s="67" t="str">
        <f>kod!B7</f>
        <v>Nyári kikötő, belső</v>
      </c>
      <c r="C13" s="67" t="str">
        <f>kod!C7</f>
        <v>Black Carp Team</v>
      </c>
      <c r="D13" s="281">
        <f>Össz_részletes!D43</f>
        <v>14.05</v>
      </c>
      <c r="E13" s="282">
        <f>Össz_részletes!E43</f>
        <v>1</v>
      </c>
      <c r="F13" s="283">
        <f t="shared" si="0"/>
        <v>14.05</v>
      </c>
      <c r="G13" s="284">
        <f>Össz_részletes!D44</f>
        <v>109.72499999999999</v>
      </c>
      <c r="H13" s="282">
        <f>Össz_részletes!E44</f>
        <v>14</v>
      </c>
      <c r="I13" s="283">
        <f t="shared" si="1"/>
        <v>7.8374999999999995</v>
      </c>
      <c r="J13" s="284">
        <f>Össz_részletes!D45</f>
        <v>162.70000000000002</v>
      </c>
      <c r="K13" s="282">
        <f>Össz_részletes!E45</f>
        <v>18</v>
      </c>
      <c r="L13" s="283">
        <f t="shared" si="2"/>
        <v>9.0388888888888896</v>
      </c>
      <c r="M13" s="284">
        <f>Össz_részletes!D46</f>
        <v>7.75</v>
      </c>
      <c r="N13" s="282">
        <f>Össz_részletes!E46</f>
        <v>1</v>
      </c>
      <c r="O13" s="283">
        <f t="shared" si="3"/>
        <v>7.75</v>
      </c>
      <c r="P13" s="284">
        <f>Össz_részletes!D47</f>
        <v>32.375</v>
      </c>
      <c r="Q13" s="282">
        <f>Össz_részletes!E47</f>
        <v>3</v>
      </c>
      <c r="R13" s="283">
        <f t="shared" si="4"/>
        <v>10.791666666666666</v>
      </c>
      <c r="S13" s="284">
        <f>Össz_részletes!D48</f>
        <v>208.42500000000004</v>
      </c>
      <c r="T13" s="282">
        <f>Össz_részletes!E48</f>
        <v>40</v>
      </c>
      <c r="U13" s="283">
        <f t="shared" si="5"/>
        <v>5.2106250000000012</v>
      </c>
    </row>
    <row r="14" spans="1:21">
      <c r="A14" s="117" t="s">
        <v>130</v>
      </c>
      <c r="B14" s="67" t="str">
        <f>kod!B8</f>
        <v>Nyári kikötő, közép</v>
      </c>
      <c r="C14" s="67" t="str">
        <f>kod!C8</f>
        <v>USA &amp; Mivado Carp Team</v>
      </c>
      <c r="D14" s="281">
        <f>Össz_részletes!D50</f>
        <v>38.65</v>
      </c>
      <c r="E14" s="282">
        <f>Össz_részletes!E50</f>
        <v>4</v>
      </c>
      <c r="F14" s="283">
        <f t="shared" si="0"/>
        <v>9.6624999999999996</v>
      </c>
      <c r="G14" s="284">
        <f>Össz_részletes!D51</f>
        <v>96.15</v>
      </c>
      <c r="H14" s="282">
        <f>Össz_részletes!E51</f>
        <v>12</v>
      </c>
      <c r="I14" s="283">
        <f t="shared" si="1"/>
        <v>8.0125000000000011</v>
      </c>
      <c r="J14" s="284">
        <f>Össz_részletes!D52</f>
        <v>29.5</v>
      </c>
      <c r="K14" s="282">
        <f>Össz_részletes!E52</f>
        <v>3</v>
      </c>
      <c r="L14" s="283">
        <f t="shared" si="2"/>
        <v>9.8333333333333339</v>
      </c>
      <c r="M14" s="284">
        <f>Össz_részletes!D53</f>
        <v>18.099999999999998</v>
      </c>
      <c r="N14" s="282">
        <f>Össz_részletes!E53</f>
        <v>2</v>
      </c>
      <c r="O14" s="283">
        <f t="shared" si="3"/>
        <v>9.0499999999999989</v>
      </c>
      <c r="P14" s="284">
        <f>Össz_részletes!D54</f>
        <v>42.45</v>
      </c>
      <c r="Q14" s="282">
        <f>Össz_részletes!E54</f>
        <v>4</v>
      </c>
      <c r="R14" s="283">
        <f t="shared" si="4"/>
        <v>10.612500000000001</v>
      </c>
      <c r="S14" s="284">
        <f>Össz_részletes!D55</f>
        <v>93.954999999999998</v>
      </c>
      <c r="T14" s="282">
        <f>Össz_részletes!E55</f>
        <v>16</v>
      </c>
      <c r="U14" s="283">
        <f t="shared" si="5"/>
        <v>5.8721874999999999</v>
      </c>
    </row>
    <row r="15" spans="1:21">
      <c r="A15" s="117" t="s">
        <v>131</v>
      </c>
      <c r="B15" s="67" t="str">
        <f>kod!B9</f>
        <v>Nyári kikötő, külső</v>
      </c>
      <c r="C15" s="67" t="str">
        <f>kod!C9</f>
        <v>Ózdi Sporthorgász Egyesület</v>
      </c>
      <c r="D15" s="281">
        <f>Össz_részletes!D57</f>
        <v>57.575000000000003</v>
      </c>
      <c r="E15" s="282">
        <f>Össz_részletes!E57</f>
        <v>6</v>
      </c>
      <c r="F15" s="283">
        <f t="shared" si="0"/>
        <v>9.5958333333333332</v>
      </c>
      <c r="G15" s="284">
        <f>Össz_részletes!D58</f>
        <v>133.77500000000001</v>
      </c>
      <c r="H15" s="282">
        <f>Össz_részletes!E58</f>
        <v>17</v>
      </c>
      <c r="I15" s="283">
        <f t="shared" si="1"/>
        <v>7.8691176470588236</v>
      </c>
      <c r="J15" s="284">
        <f>Össz_részletes!D59</f>
        <v>163</v>
      </c>
      <c r="K15" s="282">
        <f>Össz_részletes!E59</f>
        <v>15</v>
      </c>
      <c r="L15" s="283">
        <f t="shared" si="2"/>
        <v>10.866666666666667</v>
      </c>
      <c r="M15" s="284">
        <f>Össz_részletes!D60</f>
        <v>26.524999999999999</v>
      </c>
      <c r="N15" s="282">
        <f>Össz_részletes!E60</f>
        <v>2</v>
      </c>
      <c r="O15" s="283">
        <f t="shared" si="3"/>
        <v>13.262499999999999</v>
      </c>
      <c r="P15" s="284">
        <f>Össz_részletes!D61</f>
        <v>23.049999999999997</v>
      </c>
      <c r="Q15" s="282">
        <f>Össz_részletes!E61</f>
        <v>3</v>
      </c>
      <c r="R15" s="283">
        <f t="shared" si="4"/>
        <v>7.6833333333333327</v>
      </c>
      <c r="S15" s="284">
        <f>Össz_részletes!D62</f>
        <v>16.2</v>
      </c>
      <c r="T15" s="282">
        <f>Össz_részletes!E62</f>
        <v>5</v>
      </c>
      <c r="U15" s="283">
        <f t="shared" si="5"/>
        <v>3.2399999999999998</v>
      </c>
    </row>
    <row r="16" spans="1:21">
      <c r="A16" s="117" t="s">
        <v>132</v>
      </c>
      <c r="B16" s="67" t="str">
        <f>kod!B10</f>
        <v>I. sziget, bal külső</v>
      </c>
      <c r="C16" s="67" t="str">
        <f>kod!C10</f>
        <v>Kártékony Carp Team</v>
      </c>
      <c r="D16" s="281">
        <f>Össz_részletes!D64</f>
        <v>265.79999999999995</v>
      </c>
      <c r="E16" s="282">
        <f>Össz_részletes!E64</f>
        <v>30</v>
      </c>
      <c r="F16" s="283">
        <f t="shared" si="0"/>
        <v>8.8599999999999977</v>
      </c>
      <c r="G16" s="284">
        <f>Össz_részletes!D65</f>
        <v>541.22500000000002</v>
      </c>
      <c r="H16" s="282">
        <f>Össz_részletes!E65</f>
        <v>73</v>
      </c>
      <c r="I16" s="283">
        <f t="shared" si="1"/>
        <v>7.4140410958904113</v>
      </c>
      <c r="J16" s="284">
        <f>Össz_részletes!D66</f>
        <v>308.72500000000002</v>
      </c>
      <c r="K16" s="282">
        <f>Össz_részletes!E66</f>
        <v>30</v>
      </c>
      <c r="L16" s="283">
        <f t="shared" si="2"/>
        <v>10.290833333333333</v>
      </c>
      <c r="M16" s="284">
        <f>Össz_részletes!D67</f>
        <v>47.924999999999997</v>
      </c>
      <c r="N16" s="282">
        <f>Össz_részletes!E67</f>
        <v>6</v>
      </c>
      <c r="O16" s="283">
        <f t="shared" si="3"/>
        <v>7.9874999999999998</v>
      </c>
      <c r="P16" s="284">
        <f>Össz_részletes!D68</f>
        <v>0</v>
      </c>
      <c r="Q16" s="282">
        <f>Össz_részletes!E68</f>
        <v>0</v>
      </c>
      <c r="R16" s="283">
        <f t="shared" si="4"/>
        <v>0</v>
      </c>
      <c r="S16" s="284">
        <f>Össz_részletes!D69</f>
        <v>0</v>
      </c>
      <c r="T16" s="282">
        <f>Össz_részletes!E69</f>
        <v>0</v>
      </c>
      <c r="U16" s="283">
        <f t="shared" si="5"/>
        <v>0</v>
      </c>
    </row>
    <row r="17" spans="1:21">
      <c r="A17" s="117" t="s">
        <v>54</v>
      </c>
      <c r="B17" s="67" t="str">
        <f>kod!B11</f>
        <v>I. sziget, bal</v>
      </c>
      <c r="C17" s="67" t="str">
        <f>kod!C11</f>
        <v>Team 5 Austria</v>
      </c>
      <c r="D17" s="281">
        <f>Össz_részletes!D71</f>
        <v>45.05</v>
      </c>
      <c r="E17" s="282">
        <f>Össz_részletes!E71</f>
        <v>6</v>
      </c>
      <c r="F17" s="283">
        <f t="shared" si="0"/>
        <v>7.5083333333333329</v>
      </c>
      <c r="G17" s="284">
        <f>Össz_részletes!D72</f>
        <v>44.699999999999996</v>
      </c>
      <c r="H17" s="282">
        <f>Össz_részletes!E72</f>
        <v>5</v>
      </c>
      <c r="I17" s="283">
        <f t="shared" si="1"/>
        <v>8.94</v>
      </c>
      <c r="J17" s="284">
        <f>Össz_részletes!D73</f>
        <v>31.024999999999999</v>
      </c>
      <c r="K17" s="282">
        <f>Össz_részletes!E73</f>
        <v>2</v>
      </c>
      <c r="L17" s="283">
        <f t="shared" si="2"/>
        <v>15.512499999999999</v>
      </c>
      <c r="M17" s="284">
        <f>Össz_részletes!D74</f>
        <v>0</v>
      </c>
      <c r="N17" s="282">
        <f>Össz_részletes!E74</f>
        <v>0</v>
      </c>
      <c r="O17" s="283">
        <f t="shared" si="3"/>
        <v>0</v>
      </c>
      <c r="P17" s="284">
        <f>Össz_részletes!D75</f>
        <v>25.4</v>
      </c>
      <c r="Q17" s="282">
        <f>Össz_részletes!E75</f>
        <v>3</v>
      </c>
      <c r="R17" s="283">
        <f t="shared" si="4"/>
        <v>8.4666666666666668</v>
      </c>
      <c r="S17" s="284">
        <f>Össz_részletes!D76</f>
        <v>0</v>
      </c>
      <c r="T17" s="282">
        <f>Össz_részletes!E76</f>
        <v>0</v>
      </c>
      <c r="U17" s="283">
        <f t="shared" si="5"/>
        <v>0</v>
      </c>
    </row>
    <row r="18" spans="1:21">
      <c r="A18" s="117" t="s">
        <v>55</v>
      </c>
      <c r="B18" s="67" t="str">
        <f>kod!B12</f>
        <v>I. sziget, bal közép</v>
      </c>
      <c r="C18" s="67" t="str">
        <f>kod!C12</f>
        <v>Invader's Team Poland</v>
      </c>
      <c r="D18" s="281">
        <f>Össz_részletes!D78</f>
        <v>47.875</v>
      </c>
      <c r="E18" s="282">
        <f>Össz_részletes!E78</f>
        <v>7</v>
      </c>
      <c r="F18" s="283">
        <f t="shared" si="0"/>
        <v>6.8392857142857144</v>
      </c>
      <c r="G18" s="284">
        <f>Össz_részletes!D79</f>
        <v>64.795000000000002</v>
      </c>
      <c r="H18" s="282">
        <f>Össz_részletes!E79</f>
        <v>12</v>
      </c>
      <c r="I18" s="283">
        <f t="shared" si="1"/>
        <v>5.3995833333333332</v>
      </c>
      <c r="J18" s="284">
        <f>Össz_részletes!D80</f>
        <v>76.474999999999994</v>
      </c>
      <c r="K18" s="282">
        <f>Össz_részletes!E80</f>
        <v>7</v>
      </c>
      <c r="L18" s="283">
        <f t="shared" si="2"/>
        <v>10.924999999999999</v>
      </c>
      <c r="M18" s="284">
        <f>Össz_részletes!D81</f>
        <v>13.625</v>
      </c>
      <c r="N18" s="282">
        <f>Össz_részletes!E81</f>
        <v>2</v>
      </c>
      <c r="O18" s="283">
        <f t="shared" si="3"/>
        <v>6.8125</v>
      </c>
      <c r="P18" s="284">
        <f>Össz_részletes!D82</f>
        <v>72.194999999999993</v>
      </c>
      <c r="Q18" s="282">
        <f>Össz_részletes!E82</f>
        <v>7</v>
      </c>
      <c r="R18" s="283">
        <f t="shared" si="4"/>
        <v>10.313571428571427</v>
      </c>
      <c r="S18" s="284">
        <f>Össz_részletes!D83</f>
        <v>36.875</v>
      </c>
      <c r="T18" s="282">
        <f>Össz_részletes!E83</f>
        <v>7</v>
      </c>
      <c r="U18" s="283">
        <f t="shared" si="5"/>
        <v>5.2678571428571432</v>
      </c>
    </row>
    <row r="19" spans="1:21">
      <c r="A19" s="63" t="s">
        <v>133</v>
      </c>
      <c r="B19" s="58" t="str">
        <f>kod!B13</f>
        <v>Gát, közepes víz</v>
      </c>
      <c r="C19" s="58" t="str">
        <f>kod!C13</f>
        <v>Tata Nitu Carp Team</v>
      </c>
      <c r="D19" s="289">
        <f>Össz_részletes!D85</f>
        <v>31.875</v>
      </c>
      <c r="E19" s="290">
        <f>Össz_részletes!E85</f>
        <v>5</v>
      </c>
      <c r="F19" s="291">
        <f t="shared" si="0"/>
        <v>6.375</v>
      </c>
      <c r="G19" s="292">
        <f>Össz_részletes!D86</f>
        <v>155.57</v>
      </c>
      <c r="H19" s="290">
        <f>Össz_részletes!E86</f>
        <v>32</v>
      </c>
      <c r="I19" s="291">
        <f t="shared" si="1"/>
        <v>4.8615624999999998</v>
      </c>
      <c r="J19" s="292">
        <f>Össz_részletes!D87</f>
        <v>83.475000000000009</v>
      </c>
      <c r="K19" s="290">
        <f>Össz_részletes!E87</f>
        <v>11</v>
      </c>
      <c r="L19" s="291">
        <f t="shared" si="2"/>
        <v>7.5886363636363647</v>
      </c>
      <c r="M19" s="292">
        <f>Össz_részletes!D88</f>
        <v>9.25</v>
      </c>
      <c r="N19" s="290">
        <f>Össz_részletes!E88</f>
        <v>1</v>
      </c>
      <c r="O19" s="291">
        <f t="shared" si="3"/>
        <v>9.25</v>
      </c>
      <c r="P19" s="292">
        <f>Össz_részletes!D89</f>
        <v>46.174999999999997</v>
      </c>
      <c r="Q19" s="290">
        <f>Össz_részletes!E89</f>
        <v>5</v>
      </c>
      <c r="R19" s="291">
        <f t="shared" si="4"/>
        <v>9.2349999999999994</v>
      </c>
      <c r="S19" s="292">
        <f>Össz_részletes!D90</f>
        <v>12.3</v>
      </c>
      <c r="T19" s="290">
        <f>Össz_részletes!E90</f>
        <v>3</v>
      </c>
      <c r="U19" s="291">
        <f t="shared" si="5"/>
        <v>4.1000000000000005</v>
      </c>
    </row>
    <row r="20" spans="1:21">
      <c r="A20" s="63" t="s">
        <v>134</v>
      </c>
      <c r="B20" s="58" t="str">
        <f>kod!B14</f>
        <v>Gát, közepes víz</v>
      </c>
      <c r="C20" s="58" t="str">
        <f>kod!C14</f>
        <v>Slovakia Carp Team</v>
      </c>
      <c r="D20" s="289">
        <f>Össz_részletes!D92</f>
        <v>59.7</v>
      </c>
      <c r="E20" s="290">
        <f>Össz_részletes!E92</f>
        <v>7</v>
      </c>
      <c r="F20" s="291">
        <f t="shared" si="0"/>
        <v>8.5285714285714285</v>
      </c>
      <c r="G20" s="292">
        <f>Össz_részletes!D93</f>
        <v>100.55000000000001</v>
      </c>
      <c r="H20" s="290">
        <f>Össz_részletes!E93</f>
        <v>11</v>
      </c>
      <c r="I20" s="291">
        <f t="shared" si="1"/>
        <v>9.1409090909090924</v>
      </c>
      <c r="J20" s="292">
        <f>Össz_részletes!D94</f>
        <v>59.9</v>
      </c>
      <c r="K20" s="290">
        <f>Össz_részletes!E94</f>
        <v>6</v>
      </c>
      <c r="L20" s="291">
        <f t="shared" si="2"/>
        <v>9.9833333333333325</v>
      </c>
      <c r="M20" s="292">
        <f>Össz_részletes!D95</f>
        <v>15.725</v>
      </c>
      <c r="N20" s="290">
        <f>Össz_részletes!E95</f>
        <v>1</v>
      </c>
      <c r="O20" s="291">
        <f t="shared" si="3"/>
        <v>15.725</v>
      </c>
      <c r="P20" s="292">
        <f>Össz_részletes!D96</f>
        <v>21.6</v>
      </c>
      <c r="Q20" s="290">
        <f>Össz_részletes!E96</f>
        <v>2</v>
      </c>
      <c r="R20" s="291">
        <f t="shared" si="4"/>
        <v>10.8</v>
      </c>
      <c r="S20" s="292">
        <f>Össz_részletes!D97</f>
        <v>12.8</v>
      </c>
      <c r="T20" s="290">
        <f>Össz_részletes!E97</f>
        <v>4</v>
      </c>
      <c r="U20" s="291">
        <f t="shared" si="5"/>
        <v>3.2</v>
      </c>
    </row>
    <row r="21" spans="1:21">
      <c r="A21" s="63" t="s">
        <v>135</v>
      </c>
      <c r="B21" s="58" t="str">
        <f>kod!B15</f>
        <v>Gát, közepes víz</v>
      </c>
      <c r="C21" s="58" t="str">
        <f>kod!C15</f>
        <v xml:space="preserve">WLC Hungary </v>
      </c>
      <c r="D21" s="289">
        <f>Össz_részletes!D99</f>
        <v>203.37500000000003</v>
      </c>
      <c r="E21" s="290">
        <f>Össz_részletes!E99</f>
        <v>21</v>
      </c>
      <c r="F21" s="291">
        <f t="shared" si="0"/>
        <v>9.6845238095238102</v>
      </c>
      <c r="G21" s="292">
        <f>Össz_részletes!D100</f>
        <v>220.4</v>
      </c>
      <c r="H21" s="290">
        <f>Össz_részletes!E100</f>
        <v>27</v>
      </c>
      <c r="I21" s="291">
        <f t="shared" si="1"/>
        <v>8.162962962962963</v>
      </c>
      <c r="J21" s="292">
        <f>Össz_részletes!D101</f>
        <v>562.125</v>
      </c>
      <c r="K21" s="290">
        <f>Össz_részletes!E101</f>
        <v>55</v>
      </c>
      <c r="L21" s="291">
        <f t="shared" si="2"/>
        <v>10.220454545454546</v>
      </c>
      <c r="M21" s="292">
        <f>Össz_részletes!D102</f>
        <v>42.625</v>
      </c>
      <c r="N21" s="290">
        <f>Össz_részletes!E102</f>
        <v>4</v>
      </c>
      <c r="O21" s="291">
        <f t="shared" si="3"/>
        <v>10.65625</v>
      </c>
      <c r="P21" s="292">
        <f>Össz_részletes!D103</f>
        <v>67.25</v>
      </c>
      <c r="Q21" s="290">
        <f>Össz_részletes!E103</f>
        <v>7</v>
      </c>
      <c r="R21" s="291">
        <f t="shared" si="4"/>
        <v>9.6071428571428577</v>
      </c>
      <c r="S21" s="292">
        <f>Össz_részletes!D104</f>
        <v>76.099999999999994</v>
      </c>
      <c r="T21" s="290">
        <f>Össz_részletes!E104</f>
        <v>16</v>
      </c>
      <c r="U21" s="291">
        <f t="shared" si="5"/>
        <v>4.7562499999999996</v>
      </c>
    </row>
    <row r="22" spans="1:21">
      <c r="A22" s="63" t="s">
        <v>136</v>
      </c>
      <c r="B22" s="58" t="str">
        <f>kod!B16</f>
        <v>Gát, közepes víz</v>
      </c>
      <c r="C22" s="58" t="str">
        <f>kod!C16</f>
        <v>Barfin Line NSD Bulgaria</v>
      </c>
      <c r="D22" s="289">
        <f>Össz_részletes!D106</f>
        <v>125.75</v>
      </c>
      <c r="E22" s="290">
        <f>Össz_részletes!E106</f>
        <v>10</v>
      </c>
      <c r="F22" s="291">
        <f t="shared" si="0"/>
        <v>12.574999999999999</v>
      </c>
      <c r="G22" s="292">
        <f>Össz_részletes!D107</f>
        <v>98.174999999999983</v>
      </c>
      <c r="H22" s="290">
        <f>Össz_részletes!E107</f>
        <v>14</v>
      </c>
      <c r="I22" s="291">
        <f t="shared" si="1"/>
        <v>7.0124999999999984</v>
      </c>
      <c r="J22" s="292">
        <f>Össz_részletes!D108</f>
        <v>205.92500000000001</v>
      </c>
      <c r="K22" s="290">
        <f>Össz_részletes!E108</f>
        <v>19</v>
      </c>
      <c r="L22" s="291">
        <f t="shared" si="2"/>
        <v>10.838157894736844</v>
      </c>
      <c r="M22" s="292">
        <f>Össz_részletes!D109</f>
        <v>30.35</v>
      </c>
      <c r="N22" s="290">
        <f>Össz_részletes!E109</f>
        <v>3</v>
      </c>
      <c r="O22" s="291">
        <f t="shared" si="3"/>
        <v>10.116666666666667</v>
      </c>
      <c r="P22" s="292">
        <f>Össz_részletes!D110</f>
        <v>33.9</v>
      </c>
      <c r="Q22" s="290">
        <f>Össz_részletes!E110</f>
        <v>4</v>
      </c>
      <c r="R22" s="291">
        <f t="shared" si="4"/>
        <v>8.4749999999999996</v>
      </c>
      <c r="S22" s="292">
        <f>Össz_részletes!D111</f>
        <v>61.55</v>
      </c>
      <c r="T22" s="290">
        <f>Össz_részletes!E111</f>
        <v>7</v>
      </c>
      <c r="U22" s="291">
        <f t="shared" si="5"/>
        <v>8.7928571428571427</v>
      </c>
    </row>
    <row r="23" spans="1:21">
      <c r="A23" s="63" t="s">
        <v>137</v>
      </c>
      <c r="B23" s="58" t="str">
        <f>kod!B17</f>
        <v>Gát, közepes víz</v>
      </c>
      <c r="C23" s="58" t="str">
        <f>kod!C17</f>
        <v>Lutra Carp Hunters</v>
      </c>
      <c r="D23" s="289">
        <f>Össz_részletes!D113</f>
        <v>43.825000000000003</v>
      </c>
      <c r="E23" s="290">
        <f>Össz_részletes!E113</f>
        <v>4</v>
      </c>
      <c r="F23" s="291">
        <f t="shared" si="0"/>
        <v>10.956250000000001</v>
      </c>
      <c r="G23" s="292">
        <f>Össz_részletes!D114</f>
        <v>17.125</v>
      </c>
      <c r="H23" s="290">
        <f>Össz_részletes!E114</f>
        <v>2</v>
      </c>
      <c r="I23" s="291">
        <f t="shared" si="1"/>
        <v>8.5625</v>
      </c>
      <c r="J23" s="292">
        <f>Össz_részletes!D115</f>
        <v>60.525000000000006</v>
      </c>
      <c r="K23" s="290">
        <f>Össz_részletes!E115</f>
        <v>6</v>
      </c>
      <c r="L23" s="291">
        <f t="shared" si="2"/>
        <v>10.0875</v>
      </c>
      <c r="M23" s="292">
        <f>Össz_részletes!D116</f>
        <v>10.8</v>
      </c>
      <c r="N23" s="290">
        <f>Össz_részletes!E116</f>
        <v>1</v>
      </c>
      <c r="O23" s="291">
        <f t="shared" si="3"/>
        <v>10.8</v>
      </c>
      <c r="P23" s="292">
        <f>Össz_részletes!D117</f>
        <v>0</v>
      </c>
      <c r="Q23" s="290">
        <f>Össz_részletes!E117</f>
        <v>0</v>
      </c>
      <c r="R23" s="291">
        <f t="shared" si="4"/>
        <v>0</v>
      </c>
      <c r="S23" s="292">
        <f>Össz_részletes!D118</f>
        <v>8.6750000000000007</v>
      </c>
      <c r="T23" s="290">
        <f>Össz_részletes!E118</f>
        <v>2</v>
      </c>
      <c r="U23" s="291">
        <f t="shared" si="5"/>
        <v>4.3375000000000004</v>
      </c>
    </row>
    <row r="24" spans="1:21">
      <c r="A24" s="63" t="s">
        <v>138</v>
      </c>
      <c r="B24" s="58" t="str">
        <f>kod!B18</f>
        <v>Gát, közepes víz</v>
      </c>
      <c r="C24" s="58" t="str">
        <f>kod!C18</f>
        <v>Xtra Carp Team</v>
      </c>
      <c r="D24" s="289">
        <f>Össz_részletes!D120</f>
        <v>137.19999999999999</v>
      </c>
      <c r="E24" s="290">
        <f>Össz_részletes!E120</f>
        <v>11</v>
      </c>
      <c r="F24" s="291">
        <f t="shared" si="0"/>
        <v>12.472727272727271</v>
      </c>
      <c r="G24" s="292">
        <f>Össz_részletes!D121</f>
        <v>152</v>
      </c>
      <c r="H24" s="290">
        <f>Össz_részletes!E121</f>
        <v>11</v>
      </c>
      <c r="I24" s="291">
        <f t="shared" si="1"/>
        <v>13.818181818181818</v>
      </c>
      <c r="J24" s="292">
        <f>Össz_részletes!D122</f>
        <v>374.57500000000005</v>
      </c>
      <c r="K24" s="290">
        <f>Össz_részletes!E122</f>
        <v>33</v>
      </c>
      <c r="L24" s="291">
        <f t="shared" si="2"/>
        <v>11.350757575757576</v>
      </c>
      <c r="M24" s="292">
        <f>Össz_részletes!D123</f>
        <v>26.35</v>
      </c>
      <c r="N24" s="290">
        <f>Össz_részletes!E123</f>
        <v>2</v>
      </c>
      <c r="O24" s="291">
        <f t="shared" si="3"/>
        <v>13.175000000000001</v>
      </c>
      <c r="P24" s="292">
        <f>Össz_részletes!D124</f>
        <v>49.849999999999994</v>
      </c>
      <c r="Q24" s="290">
        <f>Össz_részletes!E124</f>
        <v>5</v>
      </c>
      <c r="R24" s="291">
        <f t="shared" si="4"/>
        <v>9.9699999999999989</v>
      </c>
      <c r="S24" s="292">
        <f>Össz_részletes!D125</f>
        <v>12.625</v>
      </c>
      <c r="T24" s="290">
        <f>Össz_részletes!E125</f>
        <v>4</v>
      </c>
      <c r="U24" s="291">
        <f t="shared" si="5"/>
        <v>3.15625</v>
      </c>
    </row>
    <row r="25" spans="1:21">
      <c r="A25" s="63" t="s">
        <v>139</v>
      </c>
      <c r="B25" s="58" t="str">
        <f>kod!B19</f>
        <v>I. sziget, jobb közép</v>
      </c>
      <c r="C25" s="58" t="str">
        <f>kod!C19</f>
        <v>Elite Carp Team Brasov</v>
      </c>
      <c r="D25" s="289">
        <f>Össz_részletes!D127</f>
        <v>164.3</v>
      </c>
      <c r="E25" s="290">
        <f>Össz_részletes!E127</f>
        <v>15</v>
      </c>
      <c r="F25" s="291">
        <f t="shared" si="0"/>
        <v>10.953333333333335</v>
      </c>
      <c r="G25" s="292">
        <f>Össz_részletes!D128</f>
        <v>263.30000000000007</v>
      </c>
      <c r="H25" s="290">
        <f>Össz_részletes!E128</f>
        <v>31</v>
      </c>
      <c r="I25" s="291">
        <f t="shared" si="1"/>
        <v>8.4935483870967765</v>
      </c>
      <c r="J25" s="292">
        <f>Össz_részletes!D129</f>
        <v>387.44999999999993</v>
      </c>
      <c r="K25" s="290">
        <f>Össz_részletes!E129</f>
        <v>32</v>
      </c>
      <c r="L25" s="291">
        <f t="shared" si="2"/>
        <v>12.107812499999998</v>
      </c>
      <c r="M25" s="292">
        <f>Össz_részletes!D130</f>
        <v>60.8</v>
      </c>
      <c r="N25" s="290">
        <f>Össz_részletes!E130</f>
        <v>9</v>
      </c>
      <c r="O25" s="291">
        <f t="shared" si="3"/>
        <v>6.7555555555555555</v>
      </c>
      <c r="P25" s="292">
        <f>Össz_részletes!D131</f>
        <v>0</v>
      </c>
      <c r="Q25" s="290">
        <f>Össz_részletes!E131</f>
        <v>0</v>
      </c>
      <c r="R25" s="291">
        <f t="shared" si="4"/>
        <v>0</v>
      </c>
      <c r="S25" s="292">
        <f>Össz_részletes!D132</f>
        <v>20.25</v>
      </c>
      <c r="T25" s="290">
        <f>Össz_részletes!E132</f>
        <v>2</v>
      </c>
      <c r="U25" s="291">
        <f t="shared" si="5"/>
        <v>10.125</v>
      </c>
    </row>
    <row r="26" spans="1:21">
      <c r="A26" s="63" t="s">
        <v>140</v>
      </c>
      <c r="B26" s="58" t="str">
        <f>kod!B20</f>
        <v xml:space="preserve">I. sziget, jobb </v>
      </c>
      <c r="C26" s="58" t="str">
        <f>kod!C20</f>
        <v>CT777 Varna Bulgaria</v>
      </c>
      <c r="D26" s="289">
        <f>Össz_részletes!D134</f>
        <v>268.92500000000001</v>
      </c>
      <c r="E26" s="290">
        <f>Össz_részletes!E134</f>
        <v>29</v>
      </c>
      <c r="F26" s="291">
        <f t="shared" si="0"/>
        <v>9.2732758620689655</v>
      </c>
      <c r="G26" s="292">
        <f>Össz_részletes!D135</f>
        <v>298.52499999999998</v>
      </c>
      <c r="H26" s="290">
        <f>Össz_részletes!E135</f>
        <v>38</v>
      </c>
      <c r="I26" s="291">
        <f t="shared" si="1"/>
        <v>7.8559210526315786</v>
      </c>
      <c r="J26" s="292">
        <f>Össz_részletes!D136</f>
        <v>336.51499999999999</v>
      </c>
      <c r="K26" s="290">
        <f>Össz_részletes!E136</f>
        <v>33</v>
      </c>
      <c r="L26" s="291">
        <f t="shared" si="2"/>
        <v>10.197424242424242</v>
      </c>
      <c r="M26" s="292">
        <f>Össz_részletes!D137</f>
        <v>80.025000000000006</v>
      </c>
      <c r="N26" s="290">
        <f>Össz_részletes!E137</f>
        <v>8</v>
      </c>
      <c r="O26" s="291">
        <f t="shared" si="3"/>
        <v>10.003125000000001</v>
      </c>
      <c r="P26" s="292">
        <f>Össz_részletes!D138</f>
        <v>123.27500000000001</v>
      </c>
      <c r="Q26" s="290">
        <f>Össz_részletes!E138</f>
        <v>11</v>
      </c>
      <c r="R26" s="291">
        <f t="shared" si="4"/>
        <v>11.206818181818182</v>
      </c>
      <c r="S26" s="292">
        <f>Össz_részletes!D139</f>
        <v>71</v>
      </c>
      <c r="T26" s="290">
        <f>Össz_részletes!E139</f>
        <v>15</v>
      </c>
      <c r="U26" s="291">
        <f t="shared" si="5"/>
        <v>4.7333333333333334</v>
      </c>
    </row>
    <row r="27" spans="1:21">
      <c r="A27" s="63" t="s">
        <v>141</v>
      </c>
      <c r="B27" s="58" t="str">
        <f>kod!B21</f>
        <v>I. sziget, jobb külső</v>
      </c>
      <c r="C27" s="58" t="str">
        <f>kod!C21</f>
        <v>Bait Maker Team</v>
      </c>
      <c r="D27" s="289">
        <f>Össz_részletes!D141</f>
        <v>185.67500000000001</v>
      </c>
      <c r="E27" s="290">
        <f>Össz_részletes!E141</f>
        <v>21</v>
      </c>
      <c r="F27" s="291">
        <f t="shared" si="0"/>
        <v>8.8416666666666668</v>
      </c>
      <c r="G27" s="292">
        <f>Össz_részletes!D142</f>
        <v>380.44999999999993</v>
      </c>
      <c r="H27" s="290">
        <f>Össz_részletes!E142</f>
        <v>48</v>
      </c>
      <c r="I27" s="291">
        <f t="shared" si="1"/>
        <v>7.9260416666666655</v>
      </c>
      <c r="J27" s="292">
        <f>Össz_részletes!D143</f>
        <v>276.27499999999998</v>
      </c>
      <c r="K27" s="290">
        <f>Össz_részletes!E143</f>
        <v>29</v>
      </c>
      <c r="L27" s="291">
        <f t="shared" si="2"/>
        <v>9.5267241379310335</v>
      </c>
      <c r="M27" s="292">
        <f>Össz_részletes!D144</f>
        <v>13.05</v>
      </c>
      <c r="N27" s="290">
        <f>Össz_részletes!E144</f>
        <v>2</v>
      </c>
      <c r="O27" s="291">
        <f t="shared" si="3"/>
        <v>6.5250000000000004</v>
      </c>
      <c r="P27" s="292">
        <f>Össz_részletes!D145</f>
        <v>51.199999999999996</v>
      </c>
      <c r="Q27" s="290">
        <f>Össz_részletes!E145</f>
        <v>6</v>
      </c>
      <c r="R27" s="291">
        <f t="shared" si="4"/>
        <v>8.5333333333333332</v>
      </c>
      <c r="S27" s="292">
        <f>Össz_részletes!D146</f>
        <v>19.399999999999999</v>
      </c>
      <c r="T27" s="290">
        <f>Össz_részletes!E146</f>
        <v>6</v>
      </c>
      <c r="U27" s="291">
        <f t="shared" si="5"/>
        <v>3.2333333333333329</v>
      </c>
    </row>
    <row r="28" spans="1:21">
      <c r="A28" s="63" t="s">
        <v>66</v>
      </c>
      <c r="B28" s="58" t="str">
        <f>kod!B22</f>
        <v>Felező-spicc, bal</v>
      </c>
      <c r="C28" s="58" t="str">
        <f>kod!C22</f>
        <v>SBS - SziKo Team</v>
      </c>
      <c r="D28" s="289">
        <f>Össz_részletes!D148</f>
        <v>82.325000000000003</v>
      </c>
      <c r="E28" s="290">
        <f>Össz_részletes!E148</f>
        <v>11</v>
      </c>
      <c r="F28" s="291">
        <f t="shared" si="0"/>
        <v>7.4840909090909093</v>
      </c>
      <c r="G28" s="292">
        <f>Össz_részletes!D149</f>
        <v>119.65</v>
      </c>
      <c r="H28" s="290">
        <f>Össz_részletes!E149</f>
        <v>20</v>
      </c>
      <c r="I28" s="291">
        <f t="shared" si="1"/>
        <v>5.9824999999999999</v>
      </c>
      <c r="J28" s="292">
        <f>Össz_részletes!D150</f>
        <v>38.25</v>
      </c>
      <c r="K28" s="290">
        <f>Össz_részletes!E150</f>
        <v>4</v>
      </c>
      <c r="L28" s="291">
        <f t="shared" si="2"/>
        <v>9.5625</v>
      </c>
      <c r="M28" s="292">
        <f>Össz_részletes!D151</f>
        <v>25.8</v>
      </c>
      <c r="N28" s="290">
        <f>Össz_részletes!E151</f>
        <v>3</v>
      </c>
      <c r="O28" s="291">
        <f t="shared" si="3"/>
        <v>8.6</v>
      </c>
      <c r="P28" s="292">
        <f>Össz_részletes!D152</f>
        <v>8.85</v>
      </c>
      <c r="Q28" s="290">
        <f>Össz_részletes!E152</f>
        <v>2</v>
      </c>
      <c r="R28" s="291">
        <f t="shared" si="4"/>
        <v>4.4249999999999998</v>
      </c>
      <c r="S28" s="292">
        <f>Össz_részletes!D153</f>
        <v>0</v>
      </c>
      <c r="T28" s="290">
        <f>Össz_részletes!E153</f>
        <v>0</v>
      </c>
      <c r="U28" s="291">
        <f t="shared" si="5"/>
        <v>0</v>
      </c>
    </row>
    <row r="29" spans="1:21">
      <c r="A29" s="63" t="s">
        <v>178</v>
      </c>
      <c r="B29" s="58" t="str">
        <f>kod!B23</f>
        <v>Felező-spicc, közép</v>
      </c>
      <c r="C29" s="58" t="str">
        <f>kod!C23</f>
        <v>Síp Carp Team</v>
      </c>
      <c r="D29" s="289">
        <f>Össz_részletes!D155</f>
        <v>50.774999999999999</v>
      </c>
      <c r="E29" s="290">
        <f>Össz_részletes!E155</f>
        <v>6</v>
      </c>
      <c r="F29" s="291">
        <f t="shared" si="0"/>
        <v>8.4625000000000004</v>
      </c>
      <c r="G29" s="292">
        <f>Össz_részletes!D156</f>
        <v>82.550000000000011</v>
      </c>
      <c r="H29" s="290">
        <f>Össz_részletes!E156</f>
        <v>13</v>
      </c>
      <c r="I29" s="291">
        <f t="shared" si="1"/>
        <v>6.3500000000000005</v>
      </c>
      <c r="J29" s="292">
        <f>Össz_részletes!D157</f>
        <v>7.6</v>
      </c>
      <c r="K29" s="290">
        <f>Össz_részletes!E157</f>
        <v>1</v>
      </c>
      <c r="L29" s="291">
        <f t="shared" si="2"/>
        <v>7.6</v>
      </c>
      <c r="M29" s="292">
        <f>Össz_részletes!D158</f>
        <v>0</v>
      </c>
      <c r="N29" s="290">
        <f>Össz_részletes!E158</f>
        <v>0</v>
      </c>
      <c r="O29" s="291">
        <f t="shared" si="3"/>
        <v>0</v>
      </c>
      <c r="P29" s="292">
        <f>Össz_részletes!D159</f>
        <v>17.524999999999999</v>
      </c>
      <c r="Q29" s="290">
        <f>Össz_részletes!E159</f>
        <v>2</v>
      </c>
      <c r="R29" s="291">
        <f t="shared" si="4"/>
        <v>8.7624999999999993</v>
      </c>
      <c r="S29" s="292">
        <f>Össz_részletes!D160</f>
        <v>4.8499999999999996</v>
      </c>
      <c r="T29" s="290">
        <f>Össz_részletes!E160</f>
        <v>1</v>
      </c>
      <c r="U29" s="291">
        <f t="shared" si="5"/>
        <v>4.8499999999999996</v>
      </c>
    </row>
    <row r="30" spans="1:21">
      <c r="A30" s="104" t="s">
        <v>142</v>
      </c>
      <c r="B30" s="68" t="str">
        <f>kod!B24</f>
        <v>Gát, sekély víz</v>
      </c>
      <c r="C30" s="68" t="str">
        <f>kod!C24</f>
        <v>Carp Fever Bulgaria</v>
      </c>
      <c r="D30" s="285">
        <f>Össz_részletes!D162</f>
        <v>148.22499999999999</v>
      </c>
      <c r="E30" s="286">
        <f>Össz_részletes!E162</f>
        <v>21</v>
      </c>
      <c r="F30" s="287">
        <f t="shared" si="0"/>
        <v>7.0583333333333327</v>
      </c>
      <c r="G30" s="288">
        <f>Össz_részletes!D163</f>
        <v>177.47500000000002</v>
      </c>
      <c r="H30" s="286">
        <f>Össz_részletes!E163</f>
        <v>37</v>
      </c>
      <c r="I30" s="287">
        <f t="shared" si="1"/>
        <v>4.7966216216216226</v>
      </c>
      <c r="J30" s="288">
        <f>Össz_részletes!D164</f>
        <v>290.35000000000002</v>
      </c>
      <c r="K30" s="286">
        <f>Össz_részletes!E164</f>
        <v>42</v>
      </c>
      <c r="L30" s="287">
        <f t="shared" si="2"/>
        <v>6.9130952380952388</v>
      </c>
      <c r="M30" s="288">
        <f>Össz_részletes!D165</f>
        <v>41.174999999999997</v>
      </c>
      <c r="N30" s="286">
        <f>Össz_részletes!E165</f>
        <v>6</v>
      </c>
      <c r="O30" s="287">
        <f t="shared" si="3"/>
        <v>6.8624999999999998</v>
      </c>
      <c r="P30" s="288">
        <f>Össz_részletes!D166</f>
        <v>14.375</v>
      </c>
      <c r="Q30" s="286">
        <f>Össz_részletes!E166</f>
        <v>2</v>
      </c>
      <c r="R30" s="287">
        <f t="shared" si="4"/>
        <v>7.1875</v>
      </c>
      <c r="S30" s="288">
        <f>Össz_részletes!D167</f>
        <v>0</v>
      </c>
      <c r="T30" s="286">
        <f>Össz_részletes!E167</f>
        <v>0</v>
      </c>
      <c r="U30" s="287">
        <f t="shared" si="5"/>
        <v>0</v>
      </c>
    </row>
    <row r="31" spans="1:21">
      <c r="A31" s="104" t="s">
        <v>143</v>
      </c>
      <c r="B31" s="68" t="str">
        <f>kod!B25</f>
        <v>Gát, sekély víz</v>
      </c>
      <c r="C31" s="68" t="str">
        <f>kod!C25</f>
        <v>Carpfriends Ennstal-Austria</v>
      </c>
      <c r="D31" s="285">
        <f>Össz_részletes!D169</f>
        <v>151.07500000000002</v>
      </c>
      <c r="E31" s="286">
        <f>Össz_részletes!E169</f>
        <v>20</v>
      </c>
      <c r="F31" s="287">
        <f t="shared" si="0"/>
        <v>7.5537500000000009</v>
      </c>
      <c r="G31" s="288">
        <f>Össz_részletes!D170</f>
        <v>88</v>
      </c>
      <c r="H31" s="286">
        <f>Össz_részletes!E170</f>
        <v>12</v>
      </c>
      <c r="I31" s="287">
        <f t="shared" si="1"/>
        <v>7.333333333333333</v>
      </c>
      <c r="J31" s="288">
        <f>Össz_részletes!D171</f>
        <v>284.5</v>
      </c>
      <c r="K31" s="286">
        <f>Össz_részletes!E171</f>
        <v>33</v>
      </c>
      <c r="L31" s="287">
        <f t="shared" si="2"/>
        <v>8.6212121212121211</v>
      </c>
      <c r="M31" s="288">
        <f>Össz_részletes!D172</f>
        <v>48.824999999999996</v>
      </c>
      <c r="N31" s="286">
        <f>Össz_részletes!E172</f>
        <v>7</v>
      </c>
      <c r="O31" s="287">
        <f t="shared" si="3"/>
        <v>6.9749999999999996</v>
      </c>
      <c r="P31" s="288">
        <f>Össz_részletes!D173</f>
        <v>0</v>
      </c>
      <c r="Q31" s="286">
        <f>Össz_részletes!E173</f>
        <v>0</v>
      </c>
      <c r="R31" s="287">
        <f t="shared" si="4"/>
        <v>0</v>
      </c>
      <c r="S31" s="288">
        <f>Össz_részletes!D174</f>
        <v>0</v>
      </c>
      <c r="T31" s="286">
        <f>Össz_részletes!E174</f>
        <v>0</v>
      </c>
      <c r="U31" s="287">
        <f t="shared" si="5"/>
        <v>0</v>
      </c>
    </row>
    <row r="32" spans="1:21">
      <c r="A32" s="104" t="s">
        <v>144</v>
      </c>
      <c r="B32" s="68" t="str">
        <f>kod!B26</f>
        <v>Gát, sekély víz</v>
      </c>
      <c r="C32" s="68" t="str">
        <f>kod!C26</f>
        <v>Carp Team Brasov</v>
      </c>
      <c r="D32" s="285">
        <f>Össz_részletes!D176</f>
        <v>25.075000000000003</v>
      </c>
      <c r="E32" s="286">
        <f>Össz_részletes!E176</f>
        <v>4</v>
      </c>
      <c r="F32" s="287">
        <f t="shared" si="0"/>
        <v>6.2687500000000007</v>
      </c>
      <c r="G32" s="288">
        <f>Össz_részletes!D177</f>
        <v>157.54999999999998</v>
      </c>
      <c r="H32" s="286">
        <f>Össz_részletes!E177</f>
        <v>30</v>
      </c>
      <c r="I32" s="287">
        <f t="shared" si="1"/>
        <v>5.251666666666666</v>
      </c>
      <c r="J32" s="288">
        <f>Össz_részletes!D178</f>
        <v>98.224999999999994</v>
      </c>
      <c r="K32" s="286">
        <f>Össz_részletes!E178</f>
        <v>13</v>
      </c>
      <c r="L32" s="287">
        <f t="shared" si="2"/>
        <v>7.5557692307692301</v>
      </c>
      <c r="M32" s="288">
        <f>Össz_részletes!D179</f>
        <v>26.274999999999999</v>
      </c>
      <c r="N32" s="286">
        <f>Össz_részletes!E179</f>
        <v>3</v>
      </c>
      <c r="O32" s="287">
        <f t="shared" si="3"/>
        <v>8.7583333333333329</v>
      </c>
      <c r="P32" s="288">
        <f>Össz_részletes!D180</f>
        <v>0</v>
      </c>
      <c r="Q32" s="286">
        <f>Össz_részletes!E180</f>
        <v>0</v>
      </c>
      <c r="R32" s="287">
        <f t="shared" si="4"/>
        <v>0</v>
      </c>
      <c r="S32" s="288">
        <f>Össz_részletes!D181</f>
        <v>0</v>
      </c>
      <c r="T32" s="286">
        <f>Össz_részletes!E181</f>
        <v>0</v>
      </c>
      <c r="U32" s="287">
        <f t="shared" si="5"/>
        <v>0</v>
      </c>
    </row>
    <row r="33" spans="1:21">
      <c r="A33" s="104" t="s">
        <v>145</v>
      </c>
      <c r="B33" s="68" t="str">
        <f>kod!B27</f>
        <v>Gát, sekély víz</v>
      </c>
      <c r="C33" s="68" t="str">
        <f>kod!C27</f>
        <v>As La Carp Team</v>
      </c>
      <c r="D33" s="285">
        <f>Össz_részletes!D183</f>
        <v>55.424999999999997</v>
      </c>
      <c r="E33" s="286">
        <f>Össz_részletes!E183</f>
        <v>6</v>
      </c>
      <c r="F33" s="287">
        <f t="shared" si="0"/>
        <v>9.2374999999999989</v>
      </c>
      <c r="G33" s="288">
        <f>Össz_részletes!D184</f>
        <v>97.124999999999986</v>
      </c>
      <c r="H33" s="286">
        <f>Össz_részletes!E184</f>
        <v>19</v>
      </c>
      <c r="I33" s="287">
        <f t="shared" si="1"/>
        <v>5.1118421052631575</v>
      </c>
      <c r="J33" s="288">
        <f>Össz_részletes!D185</f>
        <v>42.7</v>
      </c>
      <c r="K33" s="286">
        <f>Össz_részletes!E185</f>
        <v>6</v>
      </c>
      <c r="L33" s="287">
        <f t="shared" si="2"/>
        <v>7.1166666666666671</v>
      </c>
      <c r="M33" s="288">
        <f>Össz_részletes!D186</f>
        <v>42.6</v>
      </c>
      <c r="N33" s="286">
        <f>Össz_részletes!E186</f>
        <v>4</v>
      </c>
      <c r="O33" s="287">
        <f t="shared" si="3"/>
        <v>10.65</v>
      </c>
      <c r="P33" s="288">
        <f>Össz_részletes!D187</f>
        <v>0</v>
      </c>
      <c r="Q33" s="286">
        <f>Össz_részletes!E187</f>
        <v>0</v>
      </c>
      <c r="R33" s="287">
        <f t="shared" si="4"/>
        <v>0</v>
      </c>
      <c r="S33" s="288">
        <f>Össz_részletes!D188</f>
        <v>0</v>
      </c>
      <c r="T33" s="286">
        <f>Össz_részletes!E188</f>
        <v>0</v>
      </c>
      <c r="U33" s="287">
        <f t="shared" si="5"/>
        <v>0</v>
      </c>
    </row>
    <row r="34" spans="1:21">
      <c r="A34" s="104" t="s">
        <v>146</v>
      </c>
      <c r="B34" s="68" t="str">
        <f>kod!B28</f>
        <v>Gát, sekély víz</v>
      </c>
      <c r="C34" s="68" t="str">
        <f>kod!C28</f>
        <v>Bojlis Főnök - Bait Bait Carp Team</v>
      </c>
      <c r="D34" s="285">
        <f>Össz_részletes!D190</f>
        <v>53.349999999999994</v>
      </c>
      <c r="E34" s="286">
        <f>Össz_részletes!E190</f>
        <v>9</v>
      </c>
      <c r="F34" s="287">
        <f t="shared" si="0"/>
        <v>5.9277777777777771</v>
      </c>
      <c r="G34" s="288">
        <f>Össz_részletes!D191</f>
        <v>120.17500000000001</v>
      </c>
      <c r="H34" s="286">
        <f>Össz_részletes!E191</f>
        <v>26</v>
      </c>
      <c r="I34" s="287">
        <f t="shared" si="1"/>
        <v>4.6221153846153848</v>
      </c>
      <c r="J34" s="288">
        <f>Össz_részletes!D192</f>
        <v>83.975000000000009</v>
      </c>
      <c r="K34" s="286">
        <f>Össz_részletes!E192</f>
        <v>10</v>
      </c>
      <c r="L34" s="287">
        <f t="shared" si="2"/>
        <v>8.3975000000000009</v>
      </c>
      <c r="M34" s="288">
        <f>Össz_részletes!D193</f>
        <v>17.024999999999999</v>
      </c>
      <c r="N34" s="286">
        <f>Össz_részletes!E193</f>
        <v>3</v>
      </c>
      <c r="O34" s="287">
        <f t="shared" si="3"/>
        <v>5.6749999999999998</v>
      </c>
      <c r="P34" s="288">
        <f>Össz_részletes!D194</f>
        <v>15.4</v>
      </c>
      <c r="Q34" s="286">
        <f>Össz_részletes!E194</f>
        <v>2</v>
      </c>
      <c r="R34" s="287">
        <f t="shared" si="4"/>
        <v>7.7</v>
      </c>
      <c r="S34" s="288">
        <f>Össz_részletes!D195</f>
        <v>0</v>
      </c>
      <c r="T34" s="286">
        <f>Össz_részletes!E195</f>
        <v>0</v>
      </c>
      <c r="U34" s="287">
        <f t="shared" si="5"/>
        <v>0</v>
      </c>
    </row>
    <row r="35" spans="1:21">
      <c r="A35" s="104" t="s">
        <v>147</v>
      </c>
      <c r="B35" s="68" t="str">
        <f>kod!B29</f>
        <v>Felező-spicc, jobb</v>
      </c>
      <c r="C35" s="68" t="str">
        <f>kod!C29</f>
        <v>Secret Of The Carp</v>
      </c>
      <c r="D35" s="285">
        <f>Össz_részletes!D197</f>
        <v>29.125</v>
      </c>
      <c r="E35" s="286">
        <f>Össz_részletes!E197</f>
        <v>3</v>
      </c>
      <c r="F35" s="287">
        <f t="shared" si="0"/>
        <v>9.7083333333333339</v>
      </c>
      <c r="G35" s="288">
        <f>Össz_részletes!D198</f>
        <v>78.525000000000006</v>
      </c>
      <c r="H35" s="286">
        <f>Össz_részletes!E198</f>
        <v>15</v>
      </c>
      <c r="I35" s="287">
        <f t="shared" si="1"/>
        <v>5.2350000000000003</v>
      </c>
      <c r="J35" s="288">
        <f>Össz_részletes!D199</f>
        <v>54.45</v>
      </c>
      <c r="K35" s="286">
        <f>Össz_részletes!E199</f>
        <v>6</v>
      </c>
      <c r="L35" s="287">
        <f t="shared" si="2"/>
        <v>9.0750000000000011</v>
      </c>
      <c r="M35" s="288">
        <f>Össz_részletes!D200</f>
        <v>3.0249999999999999</v>
      </c>
      <c r="N35" s="286">
        <f>Össz_részletes!E200</f>
        <v>1</v>
      </c>
      <c r="O35" s="287">
        <f t="shared" si="3"/>
        <v>3.0249999999999999</v>
      </c>
      <c r="P35" s="288">
        <f>Össz_részletes!D201</f>
        <v>0</v>
      </c>
      <c r="Q35" s="286">
        <f>Össz_részletes!E201</f>
        <v>0</v>
      </c>
      <c r="R35" s="287">
        <f t="shared" si="4"/>
        <v>0</v>
      </c>
      <c r="S35" s="288">
        <f>Össz_részletes!D202</f>
        <v>0</v>
      </c>
      <c r="T35" s="286">
        <f>Össz_részletes!E202</f>
        <v>0</v>
      </c>
      <c r="U35" s="287">
        <f t="shared" si="5"/>
        <v>0</v>
      </c>
    </row>
    <row r="36" spans="1:21">
      <c r="A36" s="104" t="s">
        <v>148</v>
      </c>
      <c r="B36" s="68" t="str">
        <f>kod!B30</f>
        <v>II. sziget, bal</v>
      </c>
      <c r="C36" s="68" t="str">
        <f>kod!C30</f>
        <v>Quick Baits</v>
      </c>
      <c r="D36" s="285">
        <f>Össz_részletes!D204</f>
        <v>240.64000000000004</v>
      </c>
      <c r="E36" s="286">
        <f>Össz_részletes!E204</f>
        <v>23</v>
      </c>
      <c r="F36" s="287">
        <f t="shared" si="0"/>
        <v>10.462608695652175</v>
      </c>
      <c r="G36" s="288">
        <f>Össz_részletes!D205</f>
        <v>380.125</v>
      </c>
      <c r="H36" s="286">
        <f>Össz_részletes!E205</f>
        <v>49</v>
      </c>
      <c r="I36" s="287">
        <f t="shared" si="1"/>
        <v>7.7576530612244898</v>
      </c>
      <c r="J36" s="288">
        <f>Össz_részletes!D206</f>
        <v>373.80000000000007</v>
      </c>
      <c r="K36" s="286">
        <f>Össz_részletes!E206</f>
        <v>33</v>
      </c>
      <c r="L36" s="287">
        <f t="shared" si="2"/>
        <v>11.32727272727273</v>
      </c>
      <c r="M36" s="288">
        <f>Össz_részletes!D207</f>
        <v>27.35</v>
      </c>
      <c r="N36" s="286">
        <f>Össz_részletes!E207</f>
        <v>3</v>
      </c>
      <c r="O36" s="287">
        <f t="shared" si="3"/>
        <v>9.1166666666666671</v>
      </c>
      <c r="P36" s="288">
        <f>Össz_részletes!D208</f>
        <v>4.9249999999999998</v>
      </c>
      <c r="Q36" s="286">
        <f>Össz_részletes!E208</f>
        <v>1</v>
      </c>
      <c r="R36" s="287">
        <f t="shared" si="4"/>
        <v>4.9249999999999998</v>
      </c>
      <c r="S36" s="288">
        <f>Össz_részletes!D209</f>
        <v>3.3250000000000002</v>
      </c>
      <c r="T36" s="286">
        <f>Össz_részletes!E209</f>
        <v>1</v>
      </c>
      <c r="U36" s="287">
        <f t="shared" si="5"/>
        <v>3.3250000000000002</v>
      </c>
    </row>
    <row r="37" spans="1:21">
      <c r="A37" s="104" t="s">
        <v>149</v>
      </c>
      <c r="B37" s="68" t="str">
        <f>kod!B31</f>
        <v>II. sziget, bal közép</v>
      </c>
      <c r="C37" s="68" t="str">
        <f>kod!C31</f>
        <v>Carp Team Blankbrothers</v>
      </c>
      <c r="D37" s="285">
        <f>Össz_részletes!D211</f>
        <v>67.25</v>
      </c>
      <c r="E37" s="286">
        <f>Össz_részletes!E211</f>
        <v>8</v>
      </c>
      <c r="F37" s="287">
        <f t="shared" si="0"/>
        <v>8.40625</v>
      </c>
      <c r="G37" s="288">
        <f>Össz_részletes!D212</f>
        <v>169.69999999999996</v>
      </c>
      <c r="H37" s="286">
        <f>Össz_részletes!E212</f>
        <v>23</v>
      </c>
      <c r="I37" s="287">
        <f t="shared" si="1"/>
        <v>7.3782608695652154</v>
      </c>
      <c r="J37" s="288">
        <f>Össz_részletes!D213</f>
        <v>73.524999999999991</v>
      </c>
      <c r="K37" s="286">
        <f>Össz_részletes!E213</f>
        <v>8</v>
      </c>
      <c r="L37" s="287">
        <f t="shared" si="2"/>
        <v>9.1906249999999989</v>
      </c>
      <c r="M37" s="288">
        <f>Össz_részletes!D214</f>
        <v>4.7750000000000004</v>
      </c>
      <c r="N37" s="286">
        <f>Össz_részletes!E214</f>
        <v>1</v>
      </c>
      <c r="O37" s="287">
        <f t="shared" si="3"/>
        <v>4.7750000000000004</v>
      </c>
      <c r="P37" s="288">
        <f>Össz_részletes!D215</f>
        <v>9.375</v>
      </c>
      <c r="Q37" s="286">
        <f>Össz_részletes!E215</f>
        <v>1</v>
      </c>
      <c r="R37" s="287">
        <f t="shared" si="4"/>
        <v>9.375</v>
      </c>
      <c r="S37" s="288">
        <f>Össz_részletes!D216</f>
        <v>0</v>
      </c>
      <c r="T37" s="286">
        <f>Össz_részletes!E216</f>
        <v>0</v>
      </c>
      <c r="U37" s="287">
        <f t="shared" si="5"/>
        <v>0</v>
      </c>
    </row>
    <row r="38" spans="1:21">
      <c r="A38" s="104" t="s">
        <v>150</v>
      </c>
      <c r="B38" s="68" t="str">
        <f>kod!B32</f>
        <v>II. sziget, közép</v>
      </c>
      <c r="C38" s="68" t="str">
        <f>kod!C32</f>
        <v>Bait Bait Hungary</v>
      </c>
      <c r="D38" s="285">
        <f>Össz_részletes!D218</f>
        <v>229.52499999999998</v>
      </c>
      <c r="E38" s="286">
        <f>Össz_részletes!E218</f>
        <v>25</v>
      </c>
      <c r="F38" s="287">
        <f t="shared" si="0"/>
        <v>9.1809999999999992</v>
      </c>
      <c r="G38" s="288">
        <f>Össz_részletes!D219</f>
        <v>468.47499999999997</v>
      </c>
      <c r="H38" s="286">
        <f>Össz_részletes!E219</f>
        <v>67</v>
      </c>
      <c r="I38" s="287">
        <f t="shared" si="1"/>
        <v>6.9921641791044769</v>
      </c>
      <c r="J38" s="288">
        <f>Össz_részletes!D220</f>
        <v>180.1</v>
      </c>
      <c r="K38" s="286">
        <f>Össz_részletes!E220</f>
        <v>21</v>
      </c>
      <c r="L38" s="287">
        <f t="shared" si="2"/>
        <v>8.5761904761904759</v>
      </c>
      <c r="M38" s="288">
        <f>Össz_részletes!D221</f>
        <v>40.174999999999997</v>
      </c>
      <c r="N38" s="286">
        <f>Össz_részletes!E221</f>
        <v>6</v>
      </c>
      <c r="O38" s="287">
        <f t="shared" si="3"/>
        <v>6.6958333333333329</v>
      </c>
      <c r="P38" s="288">
        <f>Össz_részletes!D222</f>
        <v>0</v>
      </c>
      <c r="Q38" s="286">
        <f>Össz_részletes!E222</f>
        <v>0</v>
      </c>
      <c r="R38" s="287">
        <f t="shared" si="4"/>
        <v>0</v>
      </c>
      <c r="S38" s="288">
        <f>Össz_részletes!D223</f>
        <v>7.6</v>
      </c>
      <c r="T38" s="286">
        <f>Össz_részletes!E223</f>
        <v>2</v>
      </c>
      <c r="U38" s="287">
        <f t="shared" si="5"/>
        <v>3.8</v>
      </c>
    </row>
    <row r="39" spans="1:21">
      <c r="A39" s="104" t="s">
        <v>76</v>
      </c>
      <c r="B39" s="68" t="str">
        <f>kod!B33</f>
        <v>II. sziget, jobb közép</v>
      </c>
      <c r="C39" s="68" t="str">
        <f>kod!C33</f>
        <v>Acroft Illusive Bait Me</v>
      </c>
      <c r="D39" s="285">
        <f>Össz_részletes!D225</f>
        <v>128.02500000000001</v>
      </c>
      <c r="E39" s="286">
        <f>Össz_részletes!E225</f>
        <v>14</v>
      </c>
      <c r="F39" s="287">
        <f t="shared" si="0"/>
        <v>9.1446428571428573</v>
      </c>
      <c r="G39" s="288">
        <f>Össz_részletes!D226</f>
        <v>166</v>
      </c>
      <c r="H39" s="286">
        <f>Össz_részletes!E226</f>
        <v>20</v>
      </c>
      <c r="I39" s="287">
        <f t="shared" si="1"/>
        <v>8.3000000000000007</v>
      </c>
      <c r="J39" s="288">
        <f>Össz_részletes!D227</f>
        <v>117.875</v>
      </c>
      <c r="K39" s="286">
        <f>Össz_részletes!E227</f>
        <v>14</v>
      </c>
      <c r="L39" s="287">
        <f t="shared" si="2"/>
        <v>8.4196428571428577</v>
      </c>
      <c r="M39" s="288">
        <f>Össz_részletes!D228</f>
        <v>37.65</v>
      </c>
      <c r="N39" s="286">
        <f>Össz_részletes!E228</f>
        <v>5</v>
      </c>
      <c r="O39" s="287">
        <f t="shared" si="3"/>
        <v>7.5299999999999994</v>
      </c>
      <c r="P39" s="288">
        <f>Össz_részletes!D229</f>
        <v>0</v>
      </c>
      <c r="Q39" s="286">
        <f>Össz_részletes!E229</f>
        <v>0</v>
      </c>
      <c r="R39" s="287">
        <f t="shared" si="4"/>
        <v>0</v>
      </c>
      <c r="S39" s="288">
        <f>Össz_részletes!D230</f>
        <v>4.875</v>
      </c>
      <c r="T39" s="286">
        <f>Össz_részletes!E230</f>
        <v>1</v>
      </c>
      <c r="U39" s="287">
        <f t="shared" si="5"/>
        <v>4.875</v>
      </c>
    </row>
    <row r="40" spans="1:21">
      <c r="A40" s="104" t="s">
        <v>170</v>
      </c>
      <c r="B40" s="68" t="str">
        <f>kod!B34</f>
        <v>II. sziget, jobb</v>
      </c>
      <c r="C40" s="68" t="str">
        <f>kod!C34</f>
        <v>Vaslui Carp Team</v>
      </c>
      <c r="D40" s="285">
        <f>Össz_részletes!D232</f>
        <v>240.79999999999995</v>
      </c>
      <c r="E40" s="286">
        <f>Össz_részletes!E232</f>
        <v>32</v>
      </c>
      <c r="F40" s="287">
        <f t="shared" si="0"/>
        <v>7.5249999999999986</v>
      </c>
      <c r="G40" s="288">
        <f>Össz_részletes!D233</f>
        <v>658.25000000000011</v>
      </c>
      <c r="H40" s="286">
        <f>Össz_részletes!E233</f>
        <v>102</v>
      </c>
      <c r="I40" s="287">
        <f t="shared" si="1"/>
        <v>6.4534313725490211</v>
      </c>
      <c r="J40" s="288">
        <f>Össz_részletes!D234</f>
        <v>322.47500000000002</v>
      </c>
      <c r="K40" s="286">
        <f>Össz_részletes!E234</f>
        <v>38</v>
      </c>
      <c r="L40" s="287">
        <f t="shared" si="2"/>
        <v>8.4861842105263161</v>
      </c>
      <c r="M40" s="288">
        <f>Össz_részletes!D235</f>
        <v>58.174999999999997</v>
      </c>
      <c r="N40" s="286">
        <f>Össz_részletes!E235</f>
        <v>8</v>
      </c>
      <c r="O40" s="287">
        <f t="shared" si="3"/>
        <v>7.2718749999999996</v>
      </c>
      <c r="P40" s="288">
        <f>Össz_részletes!D236</f>
        <v>103.77500000000001</v>
      </c>
      <c r="Q40" s="286">
        <f>Össz_részletes!E236</f>
        <v>13</v>
      </c>
      <c r="R40" s="287">
        <f t="shared" si="4"/>
        <v>7.9826923076923082</v>
      </c>
      <c r="S40" s="288">
        <f>Össz_részletes!D237</f>
        <v>52.1</v>
      </c>
      <c r="T40" s="286">
        <f>Össz_részletes!E237</f>
        <v>14</v>
      </c>
      <c r="U40" s="287">
        <f t="shared" si="5"/>
        <v>3.7214285714285715</v>
      </c>
    </row>
    <row r="41" spans="1:21" ht="21.75" customHeight="1">
      <c r="A41" s="293"/>
      <c r="B41" s="294"/>
      <c r="C41" s="295" t="s">
        <v>8</v>
      </c>
      <c r="D41" s="296">
        <f>SUM(D8:D40)</f>
        <v>3513.08</v>
      </c>
      <c r="E41" s="297">
        <f>SUM(E8:E40)</f>
        <v>386</v>
      </c>
      <c r="F41" s="298">
        <f t="shared" ref="F41" si="6">IF(E41=0,0,D41/E41)</f>
        <v>9.1012435233160627</v>
      </c>
      <c r="G41" s="299">
        <f>SUM(G8:G40)</f>
        <v>5700.1150000000007</v>
      </c>
      <c r="H41" s="297">
        <f>SUM(H8:H40)</f>
        <v>803</v>
      </c>
      <c r="I41" s="298">
        <f t="shared" ref="I41" si="7">IF(H41=0,0,G41/H41)</f>
        <v>7.0985242839352436</v>
      </c>
      <c r="J41" s="296">
        <f>SUM(J8:J40)</f>
        <v>5906.9650000000011</v>
      </c>
      <c r="K41" s="297">
        <f>SUM(K8:K40)</f>
        <v>595</v>
      </c>
      <c r="L41" s="298">
        <f t="shared" ref="L41" si="8">IF(K41=0,0,J41/K41)</f>
        <v>9.927672268907564</v>
      </c>
      <c r="M41" s="296">
        <f>SUM(M8:M40)</f>
        <v>870.67499999999984</v>
      </c>
      <c r="N41" s="297">
        <f>SUM(N8:N40)</f>
        <v>102</v>
      </c>
      <c r="O41" s="298">
        <f t="shared" ref="O41" si="9">IF(N41=0,0,M41/N41)</f>
        <v>8.5360294117647051</v>
      </c>
      <c r="P41" s="296">
        <f>SUM(P8:P40)</f>
        <v>856.21499999999992</v>
      </c>
      <c r="Q41" s="297">
        <f>SUM(Q8:Q40)</f>
        <v>93</v>
      </c>
      <c r="R41" s="298">
        <f t="shared" ref="R41" si="10">IF(Q41=0,0,P41/Q41)</f>
        <v>9.2066129032258051</v>
      </c>
      <c r="S41" s="296">
        <f>SUM(S8:S40)</f>
        <v>823.85500000000002</v>
      </c>
      <c r="T41" s="297">
        <f>SUM(T8:T40)</f>
        <v>163</v>
      </c>
      <c r="U41" s="298">
        <f t="shared" ref="U41" si="11">IF(T41=0,0,S41/T41)</f>
        <v>5.0543251533742328</v>
      </c>
    </row>
  </sheetData>
  <sheetProtection insertHyperlinks="0" sort="0" autoFilter="0" pivotTables="0"/>
  <sortState xmlns:xlrd2="http://schemas.microsoft.com/office/spreadsheetml/2017/richdata2" ref="A8:U40">
    <sortCondition ref="A8:A40"/>
  </sortState>
  <dataConsolidate function="max">
    <dataRefs count="1">
      <dataRef ref="A2:G226" sheet="szakasz1" r:id="rId1"/>
    </dataRefs>
  </dataConsolidate>
  <mergeCells count="13">
    <mergeCell ref="A1:U1"/>
    <mergeCell ref="M6:O6"/>
    <mergeCell ref="P6:R6"/>
    <mergeCell ref="S6:U6"/>
    <mergeCell ref="A2:U2"/>
    <mergeCell ref="A3:U3"/>
    <mergeCell ref="A5:U5"/>
    <mergeCell ref="A6:A7"/>
    <mergeCell ref="B6:B7"/>
    <mergeCell ref="C6:C7"/>
    <mergeCell ref="D6:F6"/>
    <mergeCell ref="G6:I6"/>
    <mergeCell ref="J6:L6"/>
  </mergeCells>
  <conditionalFormatting sqref="D8:U40">
    <cfRule type="cellIs" dxfId="12" priority="1" operator="equal">
      <formula>0</formula>
    </cfRule>
  </conditionalFormatting>
  <printOptions horizontalCentered="1"/>
  <pageMargins left="0.31496062992125984" right="0.31496062992125984" top="0.43307086614173229" bottom="0.31496062992125984" header="0.15748031496062992" footer="0.15748031496062992"/>
  <pageSetup paperSize="9" scale="74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5" name="Button 1">
              <controlPr defaultSize="0" print="0" autoFill="0" autoPict="0" macro="[0]!Makró_faj_rajthely">
                <anchor moveWithCells="1" sizeWithCells="1">
                  <from>
                    <xdr:col>0</xdr:col>
                    <xdr:colOff>9525</xdr:colOff>
                    <xdr:row>5</xdr:row>
                    <xdr:rowOff>9525</xdr:rowOff>
                  </from>
                  <to>
                    <xdr:col>0</xdr:col>
                    <xdr:colOff>542925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6" name="Button 2">
              <controlPr defaultSize="0" print="0" autoFill="0" autoPict="0" macro="[0]!Makró_faj_tukorponty">
                <anchor moveWithCells="1" sizeWithCells="1">
                  <from>
                    <xdr:col>3</xdr:col>
                    <xdr:colOff>38100</xdr:colOff>
                    <xdr:row>5</xdr:row>
                    <xdr:rowOff>19050</xdr:rowOff>
                  </from>
                  <to>
                    <xdr:col>5</xdr:col>
                    <xdr:colOff>438150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7" name="Button 3">
              <controlPr defaultSize="0" print="0" autoFill="0" autoPict="0" macro="[0]!Makró_faj_toponty">
                <anchor moveWithCells="1" sizeWithCells="1">
                  <from>
                    <xdr:col>6</xdr:col>
                    <xdr:colOff>38100</xdr:colOff>
                    <xdr:row>5</xdr:row>
                    <xdr:rowOff>19050</xdr:rowOff>
                  </from>
                  <to>
                    <xdr:col>8</xdr:col>
                    <xdr:colOff>438150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8" name="Button 4">
              <controlPr defaultSize="0" print="0" autoFill="0" autoPict="0" macro="[0]!Makró_faj_nyurgaponty">
                <anchor moveWithCells="1" sizeWithCells="1">
                  <from>
                    <xdr:col>9</xdr:col>
                    <xdr:colOff>38100</xdr:colOff>
                    <xdr:row>5</xdr:row>
                    <xdr:rowOff>19050</xdr:rowOff>
                  </from>
                  <to>
                    <xdr:col>11</xdr:col>
                    <xdr:colOff>438150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9" name="Button 5">
              <controlPr defaultSize="0" print="0" autoFill="0" autoPict="0" macro="[0]!Makró_faj_koiponty">
                <anchor moveWithCells="1" sizeWithCells="1">
                  <from>
                    <xdr:col>12</xdr:col>
                    <xdr:colOff>38100</xdr:colOff>
                    <xdr:row>5</xdr:row>
                    <xdr:rowOff>19050</xdr:rowOff>
                  </from>
                  <to>
                    <xdr:col>14</xdr:col>
                    <xdr:colOff>438150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10" name="Button 6">
              <controlPr defaultSize="0" print="0" autoFill="0" autoPict="0" macro="[0]!Makró_faj_amur">
                <anchor moveWithCells="1" sizeWithCells="1">
                  <from>
                    <xdr:col>15</xdr:col>
                    <xdr:colOff>38100</xdr:colOff>
                    <xdr:row>5</xdr:row>
                    <xdr:rowOff>19050</xdr:rowOff>
                  </from>
                  <to>
                    <xdr:col>17</xdr:col>
                    <xdr:colOff>438150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1" name="Button 7">
              <controlPr defaultSize="0" print="0" autoFill="0" autoPict="0" macro="[0]!Makró_faj_feketeamur">
                <anchor moveWithCells="1" sizeWithCells="1">
                  <from>
                    <xdr:col>18</xdr:col>
                    <xdr:colOff>38100</xdr:colOff>
                    <xdr:row>5</xdr:row>
                    <xdr:rowOff>19050</xdr:rowOff>
                  </from>
                  <to>
                    <xdr:col>20</xdr:col>
                    <xdr:colOff>438150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Munka9">
    <tabColor rgb="FF00B0F0"/>
    <pageSetUpPr fitToPage="1"/>
  </sheetPr>
  <dimension ref="A1:Y30"/>
  <sheetViews>
    <sheetView showGridLines="0" topLeftCell="A4" zoomScaleNormal="100" workbookViewId="0">
      <selection activeCell="AA19" sqref="AA19"/>
    </sheetView>
  </sheetViews>
  <sheetFormatPr defaultColWidth="9.140625" defaultRowHeight="15"/>
  <cols>
    <col min="1" max="1" width="27.5703125" style="25" customWidth="1"/>
    <col min="2" max="2" width="6.7109375" style="25" customWidth="1"/>
    <col min="3" max="3" width="3.7109375" style="25" customWidth="1"/>
    <col min="4" max="4" width="6.7109375" style="25" customWidth="1"/>
    <col min="5" max="5" width="3.7109375" style="25" customWidth="1"/>
    <col min="6" max="6" width="6.7109375" style="25" customWidth="1"/>
    <col min="7" max="7" width="3.7109375" style="25" customWidth="1"/>
    <col min="8" max="8" width="8.28515625" style="25" customWidth="1"/>
    <col min="9" max="9" width="3.7109375" style="25" customWidth="1"/>
    <col min="10" max="10" width="7.7109375" style="25" customWidth="1"/>
    <col min="11" max="11" width="3.7109375" style="25" customWidth="1"/>
    <col min="12" max="12" width="7.7109375" style="25" customWidth="1"/>
    <col min="13" max="13" width="3.7109375" style="25" customWidth="1"/>
    <col min="14" max="14" width="7.7109375" style="25" customWidth="1"/>
    <col min="15" max="15" width="3.7109375" style="25" customWidth="1"/>
    <col min="16" max="16" width="7.7109375" style="25" customWidth="1"/>
    <col min="17" max="17" width="3.7109375" style="25" customWidth="1"/>
    <col min="18" max="18" width="7.7109375" style="25" customWidth="1"/>
    <col min="19" max="19" width="3.7109375" style="25" customWidth="1"/>
    <col min="20" max="20" width="7.7109375" style="25" customWidth="1"/>
    <col min="21" max="21" width="3.7109375" style="25" customWidth="1"/>
    <col min="22" max="22" width="8" style="25" customWidth="1"/>
    <col min="23" max="23" width="4.7109375" style="25" customWidth="1"/>
    <col min="24" max="24" width="3.7109375" style="25" customWidth="1"/>
    <col min="25" max="25" width="10.28515625" style="25" bestFit="1" customWidth="1"/>
    <col min="26" max="16384" width="9.140625" style="25"/>
  </cols>
  <sheetData>
    <row r="1" spans="1:25" ht="15" customHeight="1">
      <c r="A1" s="418" t="str">
        <f>kod!E2</f>
        <v>XXI. PROFESSZIONÁLIS BOJLIS EURÓPA KUPA (EPBC)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</row>
    <row r="2" spans="1:25" ht="15" customHeight="1">
      <c r="A2" s="418" t="str">
        <f>kod!E3</f>
        <v>XXXVI. MACONKA NEMZETKÖZI BOJLIS KUPA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</row>
    <row r="3" spans="1:25">
      <c r="A3" s="419" t="str">
        <f>kod!E4</f>
        <v>Maconka, 2025.06.15. - 2025.06.20.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</row>
    <row r="5" spans="1:25" ht="27.75" customHeight="1">
      <c r="A5" s="471" t="s">
        <v>96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5" ht="58.5" customHeight="1" thickBot="1">
      <c r="A6" s="150" t="s">
        <v>97</v>
      </c>
      <c r="B6" s="464" t="s">
        <v>245</v>
      </c>
      <c r="C6" s="458"/>
      <c r="D6" s="457" t="s">
        <v>246</v>
      </c>
      <c r="E6" s="458"/>
      <c r="F6" s="457" t="s">
        <v>247</v>
      </c>
      <c r="G6" s="458"/>
      <c r="H6" s="457" t="s">
        <v>248</v>
      </c>
      <c r="I6" s="458"/>
      <c r="J6" s="457" t="s">
        <v>249</v>
      </c>
      <c r="K6" s="458"/>
      <c r="L6" s="457" t="s">
        <v>250</v>
      </c>
      <c r="M6" s="458"/>
      <c r="N6" s="457" t="s">
        <v>251</v>
      </c>
      <c r="O6" s="458"/>
      <c r="P6" s="457" t="s">
        <v>252</v>
      </c>
      <c r="Q6" s="458"/>
      <c r="R6" s="457" t="s">
        <v>253</v>
      </c>
      <c r="S6" s="458"/>
      <c r="T6" s="457" t="s">
        <v>254</v>
      </c>
      <c r="U6" s="459"/>
      <c r="V6" s="462" t="s">
        <v>98</v>
      </c>
      <c r="W6" s="463"/>
    </row>
    <row r="7" spans="1:25" ht="21.95" customHeight="1" thickTop="1">
      <c r="A7" s="411" t="s">
        <v>231</v>
      </c>
      <c r="B7" s="473">
        <f>MAX(szakasz1!J8:AZ13,szakasz1!J15:AZ20,szakasz1!J22:AZ27,szakasz1!J29:AZ34,szakasz1!J36:AZ41,szakasz1!J43:AZ48,szakasz1!J50:AZ55,szakasz1!J57:AZ62,szakasz1!J64:AZ69,szakasz1!J71:AZ76,szakasz1!J78:AZ83,szakasz1!J85:AZ90,szakasz1!J92:AZ97,szakasz1!J99:AZ104,szakasz1!J106:AZ111,szakasz1!J113:AZ118,szakasz1!J120:AZ125,szakasz1!J127:AZ132,szakasz1!J134:AZ139,szakasz1!J141:AZ146,szakasz1!J148:AZ153,szakasz1!J155:AZ160,szakasz1!J162:AZ167,szakasz1!J169:AZ174,szakasz1!J176:AZ181,szakasz1!J183:AZ188,szakasz1!J190:AZ195,szakasz1!J197:AZ202,szakasz1!J204:AZ209,szakasz1!J211:AZ216,szakasz1!J218:AZ223,szakasz1!J225:AZ230,szakasz1!J232:AZ237)</f>
        <v>17.850000000000001</v>
      </c>
      <c r="C7" s="437"/>
      <c r="D7" s="436">
        <f>MAX(szakasz2!J8:AZ13,szakasz2!J15:AZ20,szakasz2!J22:AZ27,szakasz2!J29:AZ34,szakasz2!J36:AZ41,szakasz2!J43:AZ48,szakasz2!J50:AZ55,szakasz2!J57:AZ62,szakasz2!J64:AZ69,szakasz2!J71:AZ76,szakasz2!J78:AZ83,szakasz2!J85:AZ90,szakasz2!J92:AZ97,szakasz2!J99:AZ104,szakasz2!J106:AZ111,szakasz2!J113:AZ118,szakasz2!J120:AZ125,szakasz2!J127:AZ132,szakasz2!J134:AZ139,szakasz2!J141:AZ146,szakasz2!J148:AZ153,szakasz2!J155:AZ160,szakasz2!J162:AZ167,szakasz2!J169:AZ174,szakasz2!J176:AZ181,szakasz2!J183:AZ188,szakasz2!J190:AZ195,szakasz2!J197:AZ202,szakasz2!J204:AZ209,szakasz2!J211:AZ216,szakasz2!J218:AZ223,szakasz2!J225:AZ230,szakasz2!J232:AZ237)</f>
        <v>23.175000000000001</v>
      </c>
      <c r="E7" s="437"/>
      <c r="F7" s="436">
        <f>MAX(szakasz3!J8:AZ13,szakasz3!J15:AZ20,szakasz3!J22:AZ27,szakasz3!J29:AZ34,szakasz3!J36:AZ41,szakasz3!J43:AZ48,szakasz3!J50:AZ55,szakasz3!J57:AZ62,szakasz3!J64:AZ69,szakasz3!J71:AZ76,szakasz3!J78:AZ83,szakasz3!J85:AZ90,szakasz3!J92:AZ97,szakasz3!J99:AZ104,szakasz3!J106:AZ111,szakasz3!J113:AZ118,szakasz3!J120:AZ125,szakasz3!J127:AZ132,szakasz3!J134:AZ139,szakasz3!J141:AZ146,szakasz3!J148:AZ153,szakasz3!J155:AZ160,szakasz3!J162:AZ167,szakasz3!J169:AZ174,szakasz3!J176:AZ181,szakasz3!J183:AZ188,szakasz3!J190:AZ195,szakasz3!J197:AZ202,szakasz3!J204:AZ209,szakasz3!J211:AZ216,szakasz3!J218:AZ223,szakasz3!J225:AZ230,szakasz3!J232:AZ237)</f>
        <v>19.45</v>
      </c>
      <c r="G7" s="437"/>
      <c r="H7" s="436">
        <f>MAX(szakasz4!J8:AZ13,szakasz4!J15:AZ20,szakasz4!J22:AZ27,szakasz4!J29:AZ34,szakasz4!J36:AZ41,szakasz4!J43:AZ48,szakasz4!J50:AZ55,szakasz4!J57:AZ62,szakasz4!J64:AZ69,szakasz4!J71:AZ76,szakasz4!J78:AZ83,szakasz4!J85:AZ90,szakasz4!J92:AZ97,szakasz4!J99:AZ104,szakasz4!J106:AZ111,szakasz4!J113:AZ118,szakasz4!J120:AZ125,szakasz4!J127:AZ132,szakasz4!J134:AZ139,szakasz4!J141:AZ146,szakasz4!J148:AZ153,szakasz4!J155:AZ160,szakasz4!J162:AZ167,szakasz4!J169:AZ174,szakasz4!J176:AZ181,szakasz4!J183:AZ188,szakasz4!J190:AZ195,szakasz4!J197:AZ202,szakasz4!J204:AZ209,szakasz4!J211:AZ216,szakasz4!J218:AZ223,szakasz4!J225:AZ230,szakasz4!J232:AZ237)</f>
        <v>21.7</v>
      </c>
      <c r="I7" s="437"/>
      <c r="J7" s="436">
        <f>MAX(szakasz5!J8:AZ13,szakasz5!J15:AZ20,szakasz5!J22:AZ27,szakasz5!J29:AZ34,szakasz5!J36:AZ41,szakasz5!J43:AZ48,szakasz5!J50:AZ55,szakasz5!J57:AZ62,szakasz5!J64:AZ69,szakasz5!J71:AZ76,szakasz5!J78:AZ83,szakasz5!J85:AZ90,szakasz5!J92:AZ97,szakasz5!J99:AZ104,szakasz5!J106:AZ111,szakasz5!J113:AZ118,szakasz5!J120:AZ125,szakasz5!J127:AZ132,szakasz5!J134:AZ139,szakasz5!J141:AZ146,szakasz5!J148:AZ153,szakasz5!J155:AZ160,szakasz5!J162:AZ167,szakasz5!J169:AZ174,szakasz5!J176:AZ181,szakasz5!J183:AZ188,szakasz5!J190:AZ195,szakasz5!J197:AZ202,szakasz5!J204:AZ209,szakasz5!J211:AZ216,szakasz5!J218:AZ223,szakasz5!J225:AZ230,szakasz5!J232:AZ237)</f>
        <v>22.55</v>
      </c>
      <c r="K7" s="437"/>
      <c r="L7" s="436">
        <f>MAX(szakasz6!J8:AZ13,szakasz6!J15:AZ20,szakasz6!J22:AZ27,szakasz6!J29:AZ34,szakasz6!J36:AZ41,szakasz6!J43:AZ48,szakasz6!J50:AZ55,szakasz6!J57:AZ62,szakasz6!J64:AZ69,szakasz6!J71:AZ76,szakasz6!J78:AZ83,szakasz6!J85:AZ90,szakasz6!J92:AZ97,szakasz6!J99:AZ104,szakasz6!J106:AZ111,szakasz6!J113:AZ118,szakasz6!J120:AZ125,szakasz6!J127:AZ132,szakasz6!J134:AZ139,szakasz6!J141:AZ146,szakasz6!J148:AZ153,szakasz6!J155:AZ160,szakasz6!J162:AZ167,szakasz6!J169:AZ174,szakasz6!J176:AZ181,szakasz6!J183:AZ188,szakasz6!J190:AZ195,szakasz6!J197:AZ202,szakasz6!J204:AZ209,szakasz6!J211:AZ216,szakasz6!J218:AZ223,szakasz6!J225:AZ230,szakasz6!J232:AZ237)</f>
        <v>22.975000000000001</v>
      </c>
      <c r="M7" s="437"/>
      <c r="N7" s="436">
        <f>MAX(szakasz7!J8:AZ13,szakasz7!J15:AZ20,szakasz7!J22:AZ27,szakasz7!J29:AZ34,szakasz7!J36:AZ41,szakasz7!J43:AZ48,szakasz7!J50:AZ55,szakasz7!J57:AZ62,szakasz7!J64:AZ69,szakasz7!J71:AZ76,szakasz7!J78:AZ83,szakasz7!J85:AZ90,szakasz7!J92:AZ97,szakasz7!J99:AZ104,szakasz7!J106:AZ111,szakasz7!J113:AZ118,szakasz7!J120:AZ125,szakasz7!J127:AZ132,szakasz7!J134:AZ139,szakasz7!J141:AZ146,szakasz7!J148:AZ153,szakasz7!J155:AZ160,szakasz7!J162:AZ167,szakasz7!J169:AZ174,szakasz7!J176:AZ181,szakasz7!J183:AZ188,szakasz7!J190:AZ195,szakasz7!J197:AZ202,szakasz7!J204:AZ209,szakasz7!J211:AZ216,szakasz7!J218:AZ223,szakasz7!J225:AZ230,szakasz7!J232:AZ237)</f>
        <v>25.875</v>
      </c>
      <c r="O7" s="437"/>
      <c r="P7" s="436">
        <f>MAX(szakasz8!J8:AZ13,szakasz8!J15:AZ20,szakasz8!J22:AZ27,szakasz8!J29:AZ34,szakasz8!J36:AZ41,szakasz8!J43:AZ48,szakasz8!J50:AZ55,szakasz8!J57:AZ62,szakasz8!J64:AZ69,szakasz8!J71:AZ76,szakasz8!J78:AZ83,szakasz8!J85:AZ90,szakasz8!J92:AZ97,szakasz8!J99:AZ104,szakasz8!J106:AZ111,szakasz8!J113:AZ118,szakasz8!J120:AZ125,szakasz8!J127:AZ132,szakasz8!J134:AZ139,szakasz8!J141:AZ146,szakasz8!J148:AZ153,szakasz8!J155:AZ160,szakasz8!J162:AZ167,szakasz8!J169:AZ174,szakasz8!J176:AZ181,szakasz8!J183:AZ188,szakasz8!J190:AZ195,szakasz8!J197:AZ202,szakasz8!J204:AZ209,szakasz8!J211:AZ216,szakasz8!J218:AZ223,szakasz8!J225:AZ230,szakasz8!J232:AZ237)</f>
        <v>22.6</v>
      </c>
      <c r="Q7" s="437"/>
      <c r="R7" s="436">
        <f>MAX(szakasz9!J8:AZ13,szakasz9!J15:AZ20,szakasz9!J22:AZ27,szakasz9!J29:AZ34,szakasz9!J36:AZ41,szakasz9!J43:AZ48,szakasz9!J50:AZ55,szakasz9!J57:AZ62,szakasz9!J64:AZ69,szakasz9!J71:AZ76,szakasz9!J78:AZ83,szakasz9!J85:AZ90,szakasz9!J92:AZ97,szakasz9!J99:AZ104,szakasz9!J106:AZ111,szakasz9!J113:AZ118,szakasz9!J120:AZ125,szakasz9!J127:AZ132,szakasz9!J134:AZ139,szakasz9!J141:AZ146,szakasz9!J148:AZ153,szakasz9!J155:AZ160,szakasz9!J162:AZ167,szakasz9!J169:AZ174,szakasz9!J176:AZ181,szakasz9!J183:AZ188,szakasz9!J190:AZ195,szakasz9!J197:AZ202,szakasz9!J204:AZ209,szakasz9!J211:AZ216,szakasz9!J218:AZ223,szakasz9!J225:AZ230,szakasz9!J232:AZ237)</f>
        <v>19.100000000000001</v>
      </c>
      <c r="S7" s="437"/>
      <c r="T7" s="436">
        <f>MAX(szakasz10!J8:AZ13,szakasz10!J15:AZ20,szakasz10!J22:AZ27,szakasz10!J29:AZ34,szakasz10!J36:AZ41,szakasz10!J43:AZ48,szakasz10!J50:AZ55,szakasz10!J57:AZ62,szakasz10!J64:AZ69,szakasz10!J71:AZ76,szakasz10!J78:AZ83,szakasz10!J85:AZ90,szakasz10!J92:AZ97,szakasz10!J99:AZ104,szakasz10!J106:AZ111,szakasz10!J113:AZ118,szakasz10!J120:AZ125,szakasz10!J127:AZ132,szakasz10!J134:AZ139,szakasz10!J141:AZ146,szakasz10!J148:AZ153,szakasz10!J155:AZ160,szakasz10!J162:AZ167,szakasz10!J169:AZ174,szakasz10!J176:AZ181,szakasz10!J183:AZ188,szakasz10!J190:AZ195,szakasz10!J197:AZ202,szakasz10!J204:AZ209,szakasz10!J211:AZ216,szakasz10!J218:AZ223,szakasz10!J225:AZ230,szakasz10!J232:AZ237)</f>
        <v>24.1</v>
      </c>
      <c r="U7" s="437"/>
      <c r="V7" s="473">
        <f>MAX(B7:U7)</f>
        <v>25.875</v>
      </c>
      <c r="W7" s="437"/>
    </row>
    <row r="8" spans="1:25" ht="24" customHeight="1">
      <c r="A8" s="224" t="s">
        <v>221</v>
      </c>
      <c r="B8" s="438" t="str">
        <f>IF(B7=0,"",INDEX(szakasz1!C7:C231,MATCH(B7,szakasz1!G7:G231,0)))</f>
        <v>SBS - Halcatraz - TiZo Team</v>
      </c>
      <c r="C8" s="439" t="e">
        <f>IF(#REF!="","",INDEX(#REF!,MATCH(#REF!,#REF!,0)))</f>
        <v>#REF!</v>
      </c>
      <c r="D8" s="438" t="str">
        <f>IF(D7=0,"",INDEX(szakasz2!C7:C231,MATCH(D7,szakasz2!G7:G231,0)))</f>
        <v>Bait Bait Hungary</v>
      </c>
      <c r="E8" s="439" t="e">
        <f>IF(A8="","",INDEX(#REF!,MATCH(A8,#REF!,0)))</f>
        <v>#REF!</v>
      </c>
      <c r="F8" s="438" t="str">
        <f>IF(F7=0,"",INDEX(szakasz3!C7:C231,MATCH(F7,szakasz3!G7:G231,0)))</f>
        <v>Xtra Carp Team</v>
      </c>
      <c r="G8" s="439" t="e">
        <f>IF(C8="","",INDEX(#REF!,MATCH(C8,#REF!,0)))</f>
        <v>#REF!</v>
      </c>
      <c r="H8" s="438" t="str">
        <f>IF(H7=0,"",INDEX(szakasz4!C7:C231,MATCH(H7,szakasz4!G7:G231,0)))</f>
        <v xml:space="preserve">WLC Hungary </v>
      </c>
      <c r="I8" s="439" t="e">
        <f>IF(E8="","",INDEX(#REF!,MATCH(E8,#REF!,0)))</f>
        <v>#REF!</v>
      </c>
      <c r="J8" s="438" t="str">
        <f>IF(J7=0,"",INDEX(szakasz5!C7:C231,MATCH(J7,szakasz5!G7:G231,0)))</f>
        <v>Team 5 Austria</v>
      </c>
      <c r="K8" s="439" t="e">
        <f>IF(G8="","",INDEX(#REF!,MATCH(G8,#REF!,0)))</f>
        <v>#REF!</v>
      </c>
      <c r="L8" s="438" t="str">
        <f>IF(L7=0,"",INDEX(szakasz6!C7:C231,MATCH(L7,szakasz6!G7:G231,0)))</f>
        <v>Barfin Line NSD Bulgaria</v>
      </c>
      <c r="M8" s="439" t="e">
        <f>IF(I8="","",INDEX(#REF!,MATCH(I8,#REF!,0)))</f>
        <v>#REF!</v>
      </c>
      <c r="N8" s="438" t="str">
        <f>IF(N7=0,"",INDEX(szakasz7!C7:C231,MATCH(N7,szakasz7!G7:G231,0)))</f>
        <v>Elite Carp Team Brasov</v>
      </c>
      <c r="O8" s="439" t="e">
        <f>IF(K8="","",INDEX(#REF!,MATCH(K8,#REF!,0)))</f>
        <v>#REF!</v>
      </c>
      <c r="P8" s="438" t="str">
        <f>IF(P7=0,"",INDEX(szakasz8!C7:C231,MATCH(P7,szakasz8!G7:G231,0)))</f>
        <v>Bull Tackle</v>
      </c>
      <c r="Q8" s="439" t="e">
        <f>IF(M8="","",INDEX(#REF!,MATCH(M8,#REF!,0)))</f>
        <v>#REF!</v>
      </c>
      <c r="R8" s="438" t="str">
        <f>IF(R7=0,"",INDEX(szakasz9!C7:C231,MATCH(R7,szakasz9!G7:G231,0)))</f>
        <v>Vaslui Carp Team</v>
      </c>
      <c r="S8" s="439" t="e">
        <f>IF(O8="","",INDEX(#REF!,MATCH(O8,#REF!,0)))</f>
        <v>#REF!</v>
      </c>
      <c r="T8" s="438" t="str">
        <f>IF(T7=0,"",INDEX(szakasz10!C7:C231,MATCH(T7,szakasz10!G7:G231,0)))</f>
        <v>CT777 Varna Bulgaria</v>
      </c>
      <c r="U8" s="439" t="e">
        <f>IF(Q8="","",INDEX(#REF!,MATCH(Q8,#REF!,0)))</f>
        <v>#REF!</v>
      </c>
      <c r="V8" s="474" t="str">
        <f>IF(V7=0,"",INDEX(B8:U8,MATCH(V7,B7:U7,0)))</f>
        <v>Elite Carp Team Brasov</v>
      </c>
      <c r="W8" s="475" t="e">
        <f>IF(#REF!="","",INDEX(#REF!,MATCH(#REF!,#REF!,0)))</f>
        <v>#REF!</v>
      </c>
    </row>
    <row r="9" spans="1:25" ht="18" customHeight="1">
      <c r="A9" s="223" t="s">
        <v>215</v>
      </c>
      <c r="B9" s="465">
        <f>MAX(szakasz1!J8:AZ8,szakasz1!J15:AZ15,szakasz1!J22:AZ22,szakasz1!J29:AZ29,szakasz1!J36:AZ36,szakasz1!J43:AZ43,szakasz1!J50:AZ50,szakasz1!J57:AZ57,szakasz1!J64:AZ64,szakasz1!J71:AZ71,szakasz1!J78:AZ78,szakasz1!J85:AZ85,szakasz1!J92:AZ92,szakasz1!J99:AZ99,szakasz1!J106:AZ106,szakasz1!J113:AZ113,szakasz1!J120:AZ120,szakasz1!J127:AZ127,szakasz1!J134:AZ134,szakasz1!J141:AZ141,szakasz1!J148:AZ148,szakasz1!J155:AZ155,szakasz1!J162:AZ162,szakasz1!J169:AZ169,szakasz1!J176:AZ176,szakasz1!J183:AZ183,szakasz1!J190:AZ190,szakasz1!J197:AZ197,szakasz1!J204:AZ204,szakasz1!J211:AZ211,szakasz1!J218:AZ218,szakasz1!J225:AZ225,szakasz1!J232:AZ232)</f>
        <v>16.2</v>
      </c>
      <c r="C9" s="441"/>
      <c r="D9" s="467">
        <f>MAX(szakasz2!J8:AZ8,szakasz2!J15:AZ15,szakasz2!J22:AZ22,szakasz2!J29:AZ29,szakasz2!J36:AZ36,szakasz2!J43:AZ43,szakasz2!J50:AZ50,szakasz2!J57:AZ57,szakasz2!J64:AZ64,szakasz2!J71:AZ71,szakasz2!J78:AZ78,szakasz2!J85:AZ85,szakasz2!J92:AZ92,szakasz2!J99:AZ99,szakasz2!J106:AZ106,szakasz2!J113:AZ113,szakasz2!J120:AZ120,szakasz2!J127:AZ127,szakasz2!J134:AZ134,szakasz2!J141:AZ141,szakasz2!J148:AZ148,szakasz2!J155:AZ155,szakasz2!J162:AZ162,szakasz2!J169:AZ169,szakasz2!J176:AZ176,szakasz2!J183:AZ183,szakasz2!J190:AZ190,szakasz2!J197:AZ197,szakasz2!J204:AZ204,szakasz2!J211:AZ211,szakasz2!J218:AZ218,szakasz2!J225:AZ225,szakasz2!J232:AZ232)</f>
        <v>23.175000000000001</v>
      </c>
      <c r="E9" s="468"/>
      <c r="F9" s="440">
        <f>MAX(szakasz3!J8:AZ8,szakasz3!J15:AZ15,szakasz3!J22:AZ22,szakasz3!J29:AZ29,szakasz3!J36:AZ36,szakasz3!J43:AZ43,szakasz3!J50:AZ50,szakasz3!J57:AZ57,szakasz3!J64:AZ64,szakasz3!J71:AZ71,szakasz3!J78:AZ78,szakasz3!J85:AZ85,szakasz3!J92:AZ92,szakasz3!J99:AZ99,szakasz3!J106:AZ106,szakasz3!J113:AZ113,szakasz3!J120:AZ120,szakasz3!J127:AZ127,szakasz3!J134:AZ134,szakasz3!J141:AZ141,szakasz3!J148:AZ148,szakasz3!J155:AZ155,szakasz3!J162:AZ162,szakasz3!J169:AZ169,szakasz3!J176:AZ176,szakasz3!J183:AZ183,szakasz3!J190:AZ190,szakasz3!J197:AZ197,szakasz3!J204:AZ204,szakasz3!J211:AZ211,szakasz3!J218:AZ218,szakasz3!J225:AZ225,szakasz3!J232:AZ232)</f>
        <v>19.45</v>
      </c>
      <c r="G9" s="441"/>
      <c r="H9" s="440">
        <f>MAX(szakasz4!J8:AZ8,szakasz4!J15:AZ15,szakasz4!J22:AZ22,szakasz4!J29:AZ29,szakasz4!J36:AZ36,szakasz4!J43:AZ43,szakasz4!J50:AZ50,szakasz4!J57:AZ57,szakasz4!J64:AZ64,szakasz4!J71:AZ71,szakasz4!J78:AZ78,szakasz4!J85:AZ85,szakasz4!J92:AZ92,szakasz4!J99:AZ99,szakasz4!J106:AZ106,szakasz4!J113:AZ113,szakasz4!J120:AZ120,szakasz4!J127:AZ127,szakasz4!J134:AZ134,szakasz4!J141:AZ141,szakasz4!J148:AZ148,szakasz4!J155:AZ155,szakasz4!J162:AZ162,szakasz4!J169:AZ169,szakasz4!J176:AZ176,szakasz4!J183:AZ183,szakasz4!J190:AZ190,szakasz4!J197:AZ197,szakasz4!J204:AZ204,szakasz4!J211:AZ211,szakasz4!J218:AZ218,szakasz4!J225:AZ225,szakasz4!J232:AZ232)</f>
        <v>21.7</v>
      </c>
      <c r="I9" s="441"/>
      <c r="J9" s="440">
        <f>MAX(szakasz5!J8:AZ8,szakasz5!J15:AZ15,szakasz5!J22:AZ22,szakasz5!J29:AZ29,szakasz5!J36:AZ36,szakasz5!J43:AZ43,szakasz5!J50:AZ50,szakasz5!J57:AZ57,szakasz5!J64:AZ64,szakasz5!J71:AZ71,szakasz5!J78:AZ78,szakasz5!J85:AZ85,szakasz5!J92:AZ92,szakasz5!J99:AZ99,szakasz5!J106:AZ106,szakasz5!J113:AZ113,szakasz5!J120:AZ120,szakasz5!J127:AZ127,szakasz5!J134:AZ134,szakasz5!J141:AZ141,szakasz5!J148:AZ148,szakasz5!J155:AZ155,szakasz5!J162:AZ162,szakasz5!J169:AZ169,szakasz5!J176:AZ176,szakasz5!J183:AZ183,szakasz5!J190:AZ190,szakasz5!J197:AZ197,szakasz5!J204:AZ204,szakasz5!J211:AZ211,szakasz5!J218:AZ218,szakasz5!J225:AZ225,szakasz5!J232:AZ232)</f>
        <v>15.025</v>
      </c>
      <c r="K9" s="441"/>
      <c r="L9" s="440">
        <f>MAX(szakasz6!J8:AZ8,szakasz6!J15:AZ15,szakasz6!J22:AZ22,szakasz6!J29:AZ29,szakasz6!J36:AZ36,szakasz6!J43:AZ43,szakasz6!J50:AZ50,szakasz6!J57:AZ57,szakasz6!J64:AZ64,szakasz6!J71:AZ71,szakasz6!J78:AZ78,szakasz6!J85:AZ85,szakasz6!J92:AZ92,szakasz6!J99:AZ99,szakasz6!J106:AZ106,szakasz6!J113:AZ113,szakasz6!J120:AZ120,szakasz6!J127:AZ127,szakasz6!J134:AZ134,szakasz6!J141:AZ141,szakasz6!J148:AZ148,szakasz6!J155:AZ155,szakasz6!J162:AZ162,szakasz6!J169:AZ169,szakasz6!J176:AZ176,szakasz6!J183:AZ183,szakasz6!J190:AZ190,szakasz6!J197:AZ197,szakasz6!J204:AZ204,szakasz6!J211:AZ211,szakasz6!J218:AZ218,szakasz6!J225:AZ225,szakasz6!J232:AZ232)</f>
        <v>22.975000000000001</v>
      </c>
      <c r="M9" s="441"/>
      <c r="N9" s="440">
        <f>MAX(szakasz7!J8:AZ8,szakasz7!J15:AZ15,szakasz7!J22:AZ22,szakasz7!J29:AZ29,szakasz7!J36:AZ36,szakasz7!J43:AZ43,szakasz7!J50:AZ50,szakasz7!J57:AZ57,szakasz7!J64:AZ64,szakasz7!J71:AZ71,szakasz7!J78:AZ78,szakasz7!J85:AZ85,szakasz7!J92:AZ92,szakasz7!J99:AZ99,szakasz7!J106:AZ106,szakasz7!J113:AZ113,szakasz7!J120:AZ120,szakasz7!J127:AZ127,szakasz7!J134:AZ134,szakasz7!J141:AZ141,szakasz7!J148:AZ148,szakasz7!J155:AZ155,szakasz7!J162:AZ162,szakasz7!J169:AZ169,szakasz7!J176:AZ176,szakasz7!J183:AZ183,szakasz7!J190:AZ190,szakasz7!J197:AZ197,szakasz7!J204:AZ204,szakasz7!J211:AZ211,szakasz7!J218:AZ218,szakasz7!J225:AZ225,szakasz7!J232:AZ232)</f>
        <v>16.125</v>
      </c>
      <c r="O9" s="441"/>
      <c r="P9" s="440">
        <f>MAX(szakasz8!J8:AZ8,szakasz8!J15:AZ15,szakasz8!J22:AZ22,szakasz8!J29:AZ29,szakasz8!J36:AZ36,szakasz8!J43:AZ43,szakasz8!J50:AZ50,szakasz8!J57:AZ57,szakasz8!J64:AZ64,szakasz8!J71:AZ71,szakasz8!J78:AZ78,szakasz8!J85:AZ85,szakasz8!J92:AZ92,szakasz8!J99:AZ99,szakasz8!J106:AZ106,szakasz8!J113:AZ113,szakasz8!J120:AZ120,szakasz8!J127:AZ127,szakasz8!J134:AZ134,szakasz8!J141:AZ141,szakasz8!J148:AZ148,szakasz8!J155:AZ155,szakasz8!J162:AZ162,szakasz8!J169:AZ169,szakasz8!J176:AZ176,szakasz8!J183:AZ183,szakasz8!J190:AZ190,szakasz8!J197:AZ197,szakasz8!J204:AZ204,szakasz8!J211:AZ211,szakasz8!J218:AZ218,szakasz8!J225:AZ225,szakasz8!J232:AZ232)</f>
        <v>18.274999999999999</v>
      </c>
      <c r="Q9" s="441"/>
      <c r="R9" s="440">
        <f>MAX(szakasz9!J8:AZ8,szakasz9!J15:AZ15,szakasz9!J22:AZ22,szakasz9!J29:AZ29,szakasz9!J36:AZ36,szakasz9!J43:AZ43,szakasz9!J50:AZ50,szakasz9!J57:AZ57,szakasz9!J64:AZ64,szakasz9!J71:AZ71,szakasz9!J78:AZ78,szakasz9!J85:AZ85,szakasz9!J92:AZ92,szakasz9!J99:AZ99,szakasz9!J106:AZ106,szakasz9!J113:AZ113,szakasz9!J120:AZ120,szakasz9!J127:AZ127,szakasz9!J134:AZ134,szakasz9!J141:AZ141,szakasz9!J148:AZ148,szakasz9!J155:AZ155,szakasz9!J162:AZ162,szakasz9!J169:AZ169,szakasz9!J176:AZ176,szakasz9!J183:AZ183,szakasz9!J190:AZ190,szakasz9!J197:AZ197,szakasz9!J204:AZ204,szakasz9!J211:AZ211,szakasz9!J218:AZ218,szakasz9!J225:AZ225,szakasz9!J232:AZ232)</f>
        <v>17.225000000000001</v>
      </c>
      <c r="S9" s="441"/>
      <c r="T9" s="440">
        <f>MAX(szakasz10!J8:AZ8,szakasz10!J15:AZ15,szakasz10!J22:AZ22,szakasz10!J29:AZ29,szakasz10!J36:AZ36,szakasz10!J43:AZ43,szakasz10!J50:AZ50,szakasz10!J57:AZ57,szakasz10!J64:AZ64,szakasz10!J71:AZ71,szakasz10!J78:AZ78,szakasz10!J85:AZ85,szakasz10!J92:AZ92,szakasz10!J99:AZ99,szakasz10!J106:AZ106,szakasz10!J113:AZ113,szakasz10!J120:AZ120,szakasz10!J127:AZ127,szakasz10!J134:AZ134,szakasz10!J141:AZ141,szakasz10!J148:AZ148,szakasz10!J155:AZ155,szakasz10!J162:AZ162,szakasz10!J169:AZ169,szakasz10!J176:AZ176,szakasz10!J183:AZ183,szakasz10!J190:AZ190,szakasz10!J197:AZ197,szakasz10!J204:AZ204,szakasz10!J211:AZ211,szakasz10!J218:AZ218,szakasz10!J225:AZ225,szakasz10!J232:AZ232)</f>
        <v>16.824999999999999</v>
      </c>
      <c r="U9" s="441"/>
      <c r="V9" s="485">
        <f t="shared" ref="V9:V14" si="0">MAX(B9:U9)</f>
        <v>23.175000000000001</v>
      </c>
      <c r="W9" s="486"/>
    </row>
    <row r="10" spans="1:25" ht="18" customHeight="1">
      <c r="A10" s="133" t="s">
        <v>216</v>
      </c>
      <c r="B10" s="466">
        <f>MAX(szakasz1!J9:AZ9,szakasz1!J16:AZ16,szakasz1!J23:AZ23,szakasz1!J30:AZ30,szakasz1!J37:AZ37,szakasz1!J44:AZ44,szakasz1!J51:AZ51,szakasz1!J58:AZ58,szakasz1!J65:AZ65,szakasz1!J72:AZ72,szakasz1!J79:AZ79,szakasz1!J86:AZ86,szakasz1!J93:AZ93,szakasz1!J100:AZ100,szakasz1!J107:AZ107,szakasz1!J114:AZ114,szakasz1!J121:AZ121,szakasz1!J128:AZ128,szakasz1!J135:AZ135,szakasz1!J142:AZ142,szakasz1!J149:AZ149,szakasz1!J156:AZ156,szakasz1!J163:AZ163,szakasz1!J170:AZ170,szakasz1!J177:AZ177,szakasz1!J184:AZ184,szakasz1!J191:AZ191,szakasz1!J198:AZ198,szakasz1!J205:AZ205,szakasz1!J212:AZ212,szakasz1!J219:AZ219,szakasz1!J226:AZ226,szakasz1!J233:AZ233)</f>
        <v>16.55</v>
      </c>
      <c r="C10" s="443"/>
      <c r="D10" s="442">
        <f>MAX(szakasz2!J9:AZ9,szakasz2!J16:AZ16,szakasz2!J23:AZ23,szakasz2!J30:AZ30,szakasz2!J37:AZ37,szakasz2!J44:AZ44,szakasz2!J51:AZ51,szakasz2!J58:AZ58,szakasz2!J65:AZ65,szakasz2!J72:AZ72,szakasz2!J79:AZ79,szakasz2!J86:AZ86,szakasz2!J93:AZ93,szakasz2!J100:AZ100,szakasz2!J107:AZ107,szakasz2!J114:AZ114,szakasz2!J121:AZ121,szakasz2!J128:AZ128,szakasz2!J135:AZ135,szakasz2!J142:AZ142,szakasz2!J149:AZ149,szakasz2!J156:AZ156,szakasz2!J163:AZ163,szakasz2!J170:AZ170,szakasz2!J177:AZ177,szakasz2!J184:AZ184,szakasz2!J191:AZ191,szakasz2!J198:AZ198,szakasz2!J205:AZ205,szakasz2!J212:AZ212,szakasz2!J219:AZ219,szakasz2!J226:AZ226,szakasz2!J233:AZ233)</f>
        <v>14.074999999999999</v>
      </c>
      <c r="E10" s="443"/>
      <c r="F10" s="442">
        <f>MAX(szakasz3!J9:AZ9,szakasz3!J16:AZ16,szakasz3!J23:AZ23,szakasz3!J30:AZ30,szakasz3!J37:AZ37,szakasz3!J44:AZ44,szakasz3!J51:AZ51,szakasz3!J58:AZ58,szakasz3!J65:AZ65,szakasz3!J72:AZ72,szakasz3!J79:AZ79,szakasz3!J86:AZ86,szakasz3!J93:AZ93,szakasz3!J100:AZ100,szakasz3!J107:AZ107,szakasz3!J114:AZ114,szakasz3!J121:AZ121,szakasz3!J128:AZ128,szakasz3!J135:AZ135,szakasz3!J142:AZ142,szakasz3!J149:AZ149,szakasz3!J156:AZ156,szakasz3!J163:AZ163,szakasz3!J170:AZ170,szakasz3!J177:AZ177,szakasz3!J184:AZ184,szakasz3!J191:AZ191,szakasz3!J198:AZ198,szakasz3!J205:AZ205,szakasz3!J212:AZ212,szakasz3!J219:AZ219,szakasz3!J226:AZ226,szakasz3!J233:AZ233)</f>
        <v>17.899999999999999</v>
      </c>
      <c r="G10" s="443"/>
      <c r="H10" s="442">
        <f>MAX(szakasz4!J9:AZ9,szakasz4!J16:AZ16,szakasz4!J23:AZ23,szakasz4!J30:AZ30,szakasz4!J37:AZ37,szakasz4!J44:AZ44,szakasz4!J51:AZ51,szakasz4!J58:AZ58,szakasz4!J65:AZ65,szakasz4!J72:AZ72,szakasz4!J79:AZ79,szakasz4!J86:AZ86,szakasz4!J93:AZ93,szakasz4!J100:AZ100,szakasz4!J107:AZ107,szakasz4!J114:AZ114,szakasz4!J121:AZ121,szakasz4!J128:AZ128,szakasz4!J135:AZ135,szakasz4!J142:AZ142,szakasz4!J149:AZ149,szakasz4!J156:AZ156,szakasz4!J163:AZ163,szakasz4!J170:AZ170,szakasz4!J177:AZ177,szakasz4!J184:AZ184,szakasz4!J191:AZ191,szakasz4!J198:AZ198,szakasz4!J205:AZ205,szakasz4!J212:AZ212,szakasz4!J219:AZ219,szakasz4!J226:AZ226,szakasz4!J233:AZ233)</f>
        <v>18.225000000000001</v>
      </c>
      <c r="I10" s="443"/>
      <c r="J10" s="442">
        <f>MAX(szakasz5!J9:AZ9,szakasz5!J16:AZ16,szakasz5!J23:AZ23,szakasz5!J30:AZ30,szakasz5!J37:AZ37,szakasz5!J44:AZ44,szakasz5!J51:AZ51,szakasz5!J58:AZ58,szakasz5!J65:AZ65,szakasz5!J72:AZ72,szakasz5!J79:AZ79,szakasz5!J86:AZ86,szakasz5!J93:AZ93,szakasz5!J100:AZ100,szakasz5!J107:AZ107,szakasz5!J114:AZ114,szakasz5!J121:AZ121,szakasz5!J128:AZ128,szakasz5!J135:AZ135,szakasz5!J142:AZ142,szakasz5!J149:AZ149,szakasz5!J156:AZ156,szakasz5!J163:AZ163,szakasz5!J170:AZ170,szakasz5!J177:AZ177,szakasz5!J184:AZ184,szakasz5!J191:AZ191,szakasz5!J198:AZ198,szakasz5!J205:AZ205,szakasz5!J212:AZ212,szakasz5!J219:AZ219,szakasz5!J226:AZ226,szakasz5!J233:AZ233)</f>
        <v>15.8</v>
      </c>
      <c r="K10" s="443"/>
      <c r="L10" s="442">
        <f>MAX(szakasz6!J9:AZ9,szakasz6!J16:AZ16,szakasz6!J23:AZ23,szakasz6!J30:AZ30,szakasz6!J37:AZ37,szakasz6!J44:AZ44,szakasz6!J51:AZ51,szakasz6!J58:AZ58,szakasz6!J65:AZ65,szakasz6!J72:AZ72,szakasz6!J79:AZ79,szakasz6!J86:AZ86,szakasz6!J93:AZ93,szakasz6!J100:AZ100,szakasz6!J107:AZ107,szakasz6!J114:AZ114,szakasz6!J121:AZ121,szakasz6!J128:AZ128,szakasz6!J135:AZ135,szakasz6!J142:AZ142,szakasz6!J149:AZ149,szakasz6!J156:AZ156,szakasz6!J163:AZ163,szakasz6!J170:AZ170,szakasz6!J177:AZ177,szakasz6!J184:AZ184,szakasz6!J191:AZ191,szakasz6!J198:AZ198,szakasz6!J205:AZ205,szakasz6!J212:AZ212,szakasz6!J219:AZ219,szakasz6!J226:AZ226,szakasz6!J233:AZ233)</f>
        <v>20.324999999999999</v>
      </c>
      <c r="M10" s="443"/>
      <c r="N10" s="442">
        <f>MAX(szakasz7!J9:AZ9,szakasz7!J16:AZ16,szakasz7!J23:AZ23,szakasz7!J30:AZ30,szakasz7!J37:AZ37,szakasz7!J44:AZ44,szakasz7!J51:AZ51,szakasz7!J58:AZ58,szakasz7!J65:AZ65,szakasz7!J72:AZ72,szakasz7!J79:AZ79,szakasz7!J86:AZ86,szakasz7!J93:AZ93,szakasz7!J100:AZ100,szakasz7!J107:AZ107,szakasz7!J114:AZ114,szakasz7!J121:AZ121,szakasz7!J128:AZ128,szakasz7!J135:AZ135,szakasz7!J142:AZ142,szakasz7!J149:AZ149,szakasz7!J156:AZ156,szakasz7!J163:AZ163,szakasz7!J170:AZ170,szakasz7!J177:AZ177,szakasz7!J184:AZ184,szakasz7!J191:AZ191,szakasz7!J198:AZ198,szakasz7!J205:AZ205,szakasz7!J212:AZ212,szakasz7!J219:AZ219,szakasz7!J226:AZ226,szakasz7!J233:AZ233)</f>
        <v>25.875</v>
      </c>
      <c r="O10" s="443"/>
      <c r="P10" s="442">
        <f>MAX(szakasz8!J9:AZ9,szakasz8!J16:AZ16,szakasz8!J23:AZ23,szakasz8!J30:AZ30,szakasz8!J37:AZ37,szakasz8!J44:AZ44,szakasz8!J51:AZ51,szakasz8!J58:AZ58,szakasz8!J65:AZ65,szakasz8!J72:AZ72,szakasz8!J79:AZ79,szakasz8!J86:AZ86,szakasz8!J93:AZ93,szakasz8!J100:AZ100,szakasz8!J107:AZ107,szakasz8!J114:AZ114,szakasz8!J121:AZ121,szakasz8!J128:AZ128,szakasz8!J135:AZ135,szakasz8!J142:AZ142,szakasz8!J149:AZ149,szakasz8!J156:AZ156,szakasz8!J163:AZ163,szakasz8!J170:AZ170,szakasz8!J177:AZ177,szakasz8!J184:AZ184,szakasz8!J191:AZ191,szakasz8!J198:AZ198,szakasz8!J205:AZ205,szakasz8!J212:AZ212,szakasz8!J219:AZ219,szakasz8!J226:AZ226,szakasz8!J233:AZ233)</f>
        <v>20.425000000000001</v>
      </c>
      <c r="Q10" s="443"/>
      <c r="R10" s="442">
        <f>MAX(szakasz9!J9:AZ9,szakasz9!J16:AZ16,szakasz9!J23:AZ23,szakasz9!J30:AZ30,szakasz9!J37:AZ37,szakasz9!J44:AZ44,szakasz9!J51:AZ51,szakasz9!J58:AZ58,szakasz9!J65:AZ65,szakasz9!J72:AZ72,szakasz9!J79:AZ79,szakasz9!J86:AZ86,szakasz9!J93:AZ93,szakasz9!J100:AZ100,szakasz9!J107:AZ107,szakasz9!J114:AZ114,szakasz9!J121:AZ121,szakasz9!J128:AZ128,szakasz9!J135:AZ135,szakasz9!J142:AZ142,szakasz9!J149:AZ149,szakasz9!J156:AZ156,szakasz9!J163:AZ163,szakasz9!J170:AZ170,szakasz9!J177:AZ177,szakasz9!J184:AZ184,szakasz9!J191:AZ191,szakasz9!J198:AZ198,szakasz9!J205:AZ205,szakasz9!J212:AZ212,szakasz9!J219:AZ219,szakasz9!J226:AZ226,szakasz9!J233:AZ233)</f>
        <v>19.100000000000001</v>
      </c>
      <c r="S10" s="443"/>
      <c r="T10" s="442">
        <f>MAX(szakasz10!J9:AZ9,szakasz10!J16:AZ16,szakasz10!J23:AZ23,szakasz10!J30:AZ30,szakasz10!J37:AZ37,szakasz10!J44:AZ44,szakasz10!J51:AZ51,szakasz10!J58:AZ58,szakasz10!J65:AZ65,szakasz10!J72:AZ72,szakasz10!J79:AZ79,szakasz10!J86:AZ86,szakasz10!J93:AZ93,szakasz10!J100:AZ100,szakasz10!J107:AZ107,szakasz10!J114:AZ114,szakasz10!J121:AZ121,szakasz10!J128:AZ128,szakasz10!J135:AZ135,szakasz10!J142:AZ142,szakasz10!J149:AZ149,szakasz10!J156:AZ156,szakasz10!J163:AZ163,szakasz10!J170:AZ170,szakasz10!J177:AZ177,szakasz10!J184:AZ184,szakasz10!J191:AZ191,szakasz10!J198:AZ198,szakasz10!J205:AZ205,szakasz10!J212:AZ212,szakasz10!J219:AZ219,szakasz10!J226:AZ226,szakasz10!J233:AZ233)</f>
        <v>22.225000000000001</v>
      </c>
      <c r="U10" s="443"/>
      <c r="V10" s="483">
        <f t="shared" si="0"/>
        <v>25.875</v>
      </c>
      <c r="W10" s="484"/>
    </row>
    <row r="11" spans="1:25" ht="18" customHeight="1">
      <c r="A11" s="133" t="s">
        <v>217</v>
      </c>
      <c r="B11" s="466">
        <f>MAX(szakasz1!J10:AZ10,szakasz1!J17:AZ17,szakasz1!J24:AZ24,szakasz1!J31:AZ31,szakasz1!J38:AZ38,szakasz1!J45:AZ45,szakasz1!J52:AZ52,szakasz1!J59:AZ59,szakasz1!J66:AZ66,szakasz1!J73:AZ73,szakasz1!J80:AZ80,szakasz1!J87:AZ87,szakasz1!J94:AZ94,szakasz1!J101:AZ101,szakasz1!J108:AZ108,szakasz1!J115:AZ115,szakasz1!J122:AZ122,szakasz1!J129:AZ129,szakasz1!J136:AZ136,szakasz1!J143:AZ143,szakasz1!J150:AZ150,szakasz1!J157:AZ157,szakasz1!J164:AZ164,szakasz1!J171:AZ171,szakasz1!J178:AZ178,szakasz1!J185:AZ185,szakasz1!J192:AZ192,szakasz1!J199:AZ199,szakasz1!J206:AZ206,szakasz1!J213:AZ213,szakasz1!J220:AZ220,szakasz1!J227:AZ227,szakasz1!J234:AZ234)</f>
        <v>17.850000000000001</v>
      </c>
      <c r="C11" s="443"/>
      <c r="D11" s="442">
        <f>MAX(szakasz2!J10:AZ10,szakasz2!J17:AZ17,szakasz2!J24:AZ24,szakasz2!J31:AZ31,szakasz2!J38:AZ38,szakasz2!J45:AZ45,szakasz2!J52:AZ52,szakasz2!J59:AZ59,szakasz2!J66:AZ66,szakasz2!J73:AZ73,szakasz2!J80:AZ80,szakasz2!J87:AZ87,szakasz2!J94:AZ94,szakasz2!J101:AZ101,szakasz2!J108:AZ108,szakasz2!J115:AZ115,szakasz2!J122:AZ122,szakasz2!J129:AZ129,szakasz2!J136:AZ136,szakasz2!J143:AZ143,szakasz2!J150:AZ150,szakasz2!J157:AZ157,szakasz2!J164:AZ164,szakasz2!J171:AZ171,szakasz2!J178:AZ178,szakasz2!J185:AZ185,szakasz2!J192:AZ192,szakasz2!J199:AZ199,szakasz2!J206:AZ206,szakasz2!J213:AZ213,szakasz2!J220:AZ220,szakasz2!J227:AZ227,szakasz2!J234:AZ234)</f>
        <v>18.875</v>
      </c>
      <c r="E11" s="443"/>
      <c r="F11" s="442">
        <f>MAX(szakasz3!J10:AZ10,szakasz3!J17:AZ17,szakasz3!J24:AZ24,szakasz3!J31:AZ31,szakasz3!J38:AZ38,szakasz3!J45:AZ45,szakasz3!J52:AZ52,szakasz3!J59:AZ59,szakasz3!J66:AZ66,szakasz3!J73:AZ73,szakasz3!J80:AZ80,szakasz3!J87:AZ87,szakasz3!J94:AZ94,szakasz3!J101:AZ101,szakasz3!J108:AZ108,szakasz3!J115:AZ115,szakasz3!J122:AZ122,szakasz3!J129:AZ129,szakasz3!J136:AZ136,szakasz3!J143:AZ143,szakasz3!J150:AZ150,szakasz3!J157:AZ157,szakasz3!J164:AZ164,szakasz3!J171:AZ171,szakasz3!J178:AZ178,szakasz3!J185:AZ185,szakasz3!J192:AZ192,szakasz3!J199:AZ199,szakasz3!J206:AZ206,szakasz3!J213:AZ213,szakasz3!J220:AZ220,szakasz3!J227:AZ227,szakasz3!J234:AZ234)</f>
        <v>17.8</v>
      </c>
      <c r="G11" s="443"/>
      <c r="H11" s="442">
        <f>MAX(szakasz4!J10:AZ10,szakasz4!J17:AZ17,szakasz4!J24:AZ24,szakasz4!J31:AZ31,szakasz4!J38:AZ38,szakasz4!J45:AZ45,szakasz4!J52:AZ52,szakasz4!J59:AZ59,szakasz4!J66:AZ66,szakasz4!J73:AZ73,szakasz4!J80:AZ80,szakasz4!J87:AZ87,szakasz4!J94:AZ94,szakasz4!J101:AZ101,szakasz4!J108:AZ108,szakasz4!J115:AZ115,szakasz4!J122:AZ122,szakasz4!J129:AZ129,szakasz4!J136:AZ136,szakasz4!J143:AZ143,szakasz4!J150:AZ150,szakasz4!J157:AZ157,szakasz4!J164:AZ164,szakasz4!J171:AZ171,szakasz4!J178:AZ178,szakasz4!J185:AZ185,szakasz4!J192:AZ192,szakasz4!J199:AZ199,szakasz4!J206:AZ206,szakasz4!J213:AZ213,szakasz4!J220:AZ220,szakasz4!J227:AZ227,szakasz4!J234:AZ234)</f>
        <v>16.3</v>
      </c>
      <c r="I11" s="443"/>
      <c r="J11" s="442">
        <f>MAX(szakasz5!J10:AZ10,szakasz5!J17:AZ17,szakasz5!J24:AZ24,szakasz5!J31:AZ31,szakasz5!J38:AZ38,szakasz5!J45:AZ45,szakasz5!J52:AZ52,szakasz5!J59:AZ59,szakasz5!J66:AZ66,szakasz5!J73:AZ73,szakasz5!J80:AZ80,szakasz5!J87:AZ87,szakasz5!J94:AZ94,szakasz5!J101:AZ101,szakasz5!J108:AZ108,szakasz5!J115:AZ115,szakasz5!J122:AZ122,szakasz5!J129:AZ129,szakasz5!J136:AZ136,szakasz5!J143:AZ143,szakasz5!J150:AZ150,szakasz5!J157:AZ157,szakasz5!J164:AZ164,szakasz5!J171:AZ171,szakasz5!J178:AZ178,szakasz5!J185:AZ185,szakasz5!J192:AZ192,szakasz5!J199:AZ199,szakasz5!J206:AZ206,szakasz5!J213:AZ213,szakasz5!J220:AZ220,szakasz5!J227:AZ227,szakasz5!J234:AZ234)</f>
        <v>22.55</v>
      </c>
      <c r="K11" s="443"/>
      <c r="L11" s="442">
        <f>MAX(szakasz6!J10:AZ10,szakasz6!J17:AZ17,szakasz6!J24:AZ24,szakasz6!J31:AZ31,szakasz6!J38:AZ38,szakasz6!J45:AZ45,szakasz6!J52:AZ52,szakasz6!J59:AZ59,szakasz6!J66:AZ66,szakasz6!J73:AZ73,szakasz6!J80:AZ80,szakasz6!J87:AZ87,szakasz6!J94:AZ94,szakasz6!J101:AZ101,szakasz6!J108:AZ108,szakasz6!J115:AZ115,szakasz6!J122:AZ122,szakasz6!J129:AZ129,szakasz6!J136:AZ136,szakasz6!J143:AZ143,szakasz6!J150:AZ150,szakasz6!J157:AZ157,szakasz6!J164:AZ164,szakasz6!J171:AZ171,szakasz6!J178:AZ178,szakasz6!J185:AZ185,szakasz6!J192:AZ192,szakasz6!J199:AZ199,szakasz6!J206:AZ206,szakasz6!J213:AZ213,szakasz6!J220:AZ220,szakasz6!J227:AZ227,szakasz6!J234:AZ234)</f>
        <v>18.475000000000001</v>
      </c>
      <c r="M11" s="443"/>
      <c r="N11" s="442">
        <f>MAX(szakasz7!J10:AZ10,szakasz7!J17:AZ17,szakasz7!J24:AZ24,szakasz7!J31:AZ31,szakasz7!J38:AZ38,szakasz7!J45:AZ45,szakasz7!J52:AZ52,szakasz7!J59:AZ59,szakasz7!J66:AZ66,szakasz7!J73:AZ73,szakasz7!J80:AZ80,szakasz7!J87:AZ87,szakasz7!J94:AZ94,szakasz7!J101:AZ101,szakasz7!J108:AZ108,szakasz7!J115:AZ115,szakasz7!J122:AZ122,szakasz7!J129:AZ129,szakasz7!J136:AZ136,szakasz7!J143:AZ143,szakasz7!J150:AZ150,szakasz7!J157:AZ157,szakasz7!J164:AZ164,szakasz7!J171:AZ171,szakasz7!J178:AZ178,szakasz7!J185:AZ185,szakasz7!J192:AZ192,szakasz7!J199:AZ199,szakasz7!J206:AZ206,szakasz7!J213:AZ213,szakasz7!J220:AZ220,szakasz7!J227:AZ227,szakasz7!J234:AZ234)</f>
        <v>16.95</v>
      </c>
      <c r="O11" s="443"/>
      <c r="P11" s="442">
        <f>MAX(szakasz8!J10:AZ10,szakasz8!J17:AZ17,szakasz8!J24:AZ24,szakasz8!J31:AZ31,szakasz8!J38:AZ38,szakasz8!J45:AZ45,szakasz8!J52:AZ52,szakasz8!J59:AZ59,szakasz8!J66:AZ66,szakasz8!J73:AZ73,szakasz8!J80:AZ80,szakasz8!J87:AZ87,szakasz8!J94:AZ94,szakasz8!J101:AZ101,szakasz8!J108:AZ108,szakasz8!J115:AZ115,szakasz8!J122:AZ122,szakasz8!J129:AZ129,szakasz8!J136:AZ136,szakasz8!J143:AZ143,szakasz8!J150:AZ150,szakasz8!J157:AZ157,szakasz8!J164:AZ164,szakasz8!J171:AZ171,szakasz8!J178:AZ178,szakasz8!J185:AZ185,szakasz8!J192:AZ192,szakasz8!J199:AZ199,szakasz8!J206:AZ206,szakasz8!J213:AZ213,szakasz8!J220:AZ220,szakasz8!J227:AZ227,szakasz8!J234:AZ234)</f>
        <v>22.6</v>
      </c>
      <c r="Q11" s="443"/>
      <c r="R11" s="442">
        <f>MAX(szakasz9!J10:AZ10,szakasz9!J17:AZ17,szakasz9!J24:AZ24,szakasz9!J31:AZ31,szakasz9!J38:AZ38,szakasz9!J45:AZ45,szakasz9!J52:AZ52,szakasz9!J59:AZ59,szakasz9!J66:AZ66,szakasz9!J73:AZ73,szakasz9!J80:AZ80,szakasz9!J87:AZ87,szakasz9!J94:AZ94,szakasz9!J101:AZ101,szakasz9!J108:AZ108,szakasz9!J115:AZ115,szakasz9!J122:AZ122,szakasz9!J129:AZ129,szakasz9!J136:AZ136,szakasz9!J143:AZ143,szakasz9!J150:AZ150,szakasz9!J157:AZ157,szakasz9!J164:AZ164,szakasz9!J171:AZ171,szakasz9!J178:AZ178,szakasz9!J185:AZ185,szakasz9!J192:AZ192,szakasz9!J199:AZ199,szakasz9!J206:AZ206,szakasz9!J213:AZ213,szakasz9!J220:AZ220,szakasz9!J227:AZ227,szakasz9!J234:AZ234)</f>
        <v>18.324999999999999</v>
      </c>
      <c r="S11" s="443"/>
      <c r="T11" s="442">
        <f>MAX(szakasz10!J10:AZ10,szakasz10!J17:AZ17,szakasz10!J24:AZ24,szakasz10!J31:AZ31,szakasz10!J38:AZ38,szakasz10!J45:AZ45,szakasz10!J52:AZ52,szakasz10!J59:AZ59,szakasz10!J66:AZ66,szakasz10!J73:AZ73,szakasz10!J80:AZ80,szakasz10!J87:AZ87,szakasz10!J94:AZ94,szakasz10!J101:AZ101,szakasz10!J108:AZ108,szakasz10!J115:AZ115,szakasz10!J122:AZ122,szakasz10!J129:AZ129,szakasz10!J136:AZ136,szakasz10!J143:AZ143,szakasz10!J150:AZ150,szakasz10!J157:AZ157,szakasz10!J164:AZ164,szakasz10!J171:AZ171,szakasz10!J178:AZ178,szakasz10!J185:AZ185,szakasz10!J192:AZ192,szakasz10!J199:AZ199,szakasz10!J206:AZ206,szakasz10!J213:AZ213,szakasz10!J220:AZ220,szakasz10!J227:AZ227,szakasz10!J234:AZ234)</f>
        <v>20.324999999999999</v>
      </c>
      <c r="U11" s="443"/>
      <c r="V11" s="483">
        <f t="shared" si="0"/>
        <v>22.6</v>
      </c>
      <c r="W11" s="484"/>
    </row>
    <row r="12" spans="1:25" ht="18" customHeight="1">
      <c r="A12" s="133" t="s">
        <v>218</v>
      </c>
      <c r="B12" s="466">
        <f>MAX(szakasz1!J11:AZ11,szakasz1!J18:AZ18,szakasz1!J25:AZ25,szakasz1!J32:AZ32,szakasz1!J39:AZ39,szakasz1!J46:AZ46,szakasz1!J53:AZ53,szakasz1!J60:AZ60,szakasz1!J67:AZ67,szakasz1!J74:AZ74,szakasz1!J81:AZ81,szakasz1!J88:AZ88,szakasz1!J95:AZ95,szakasz1!J102:AZ102,szakasz1!J109:AZ109,szakasz1!J116:AZ116,szakasz1!J123:AZ123,szakasz1!J130:AZ130,szakasz1!J137:AZ137,szakasz1!J144:AZ144,szakasz1!J151:AZ151,szakasz1!J158:AZ158,szakasz1!J165:AZ165,szakasz1!J172:AZ172,szakasz1!J179:AZ179,szakasz1!J186:AZ186,szakasz1!J193:AZ193,szakasz1!J200:AZ200,szakasz1!J207:AZ207,szakasz1!J214:AZ214,szakasz1!J221:AZ221,szakasz1!J228:AZ228,szakasz1!J235:AZ235)</f>
        <v>10.574999999999999</v>
      </c>
      <c r="C12" s="443"/>
      <c r="D12" s="442">
        <f>MAX(szakasz2!J11:AZ11,szakasz2!J18:AZ18,szakasz2!J25:AZ25,szakasz2!J32:AZ32,szakasz2!J39:AZ39,szakasz2!J46:AZ46,szakasz2!J53:AZ53,szakasz2!J60:AZ60,szakasz2!J67:AZ67,szakasz2!J74:AZ74,szakasz2!J81:AZ81,szakasz2!J88:AZ88,szakasz2!J95:AZ95,szakasz2!J102:AZ102,szakasz2!J109:AZ109,szakasz2!J116:AZ116,szakasz2!J123:AZ123,szakasz2!J130:AZ130,szakasz2!J137:AZ137,szakasz2!J144:AZ144,szakasz2!J151:AZ151,szakasz2!J158:AZ158,szakasz2!J165:AZ165,szakasz2!J172:AZ172,szakasz2!J179:AZ179,szakasz2!J186:AZ186,szakasz2!J193:AZ193,szakasz2!J200:AZ200,szakasz2!J207:AZ207,szakasz2!J214:AZ214,szakasz2!J221:AZ221,szakasz2!J228:AZ228,szakasz2!J235:AZ235)</f>
        <v>13.95</v>
      </c>
      <c r="E12" s="443"/>
      <c r="F12" s="442">
        <f>MAX(szakasz3!J11:AZ11,szakasz3!J18:AZ18,szakasz3!J25:AZ25,szakasz3!J32:AZ32,szakasz3!J39:AZ39,szakasz3!J46:AZ46,szakasz3!J53:AZ53,szakasz3!J60:AZ60,szakasz3!J67:AZ67,szakasz3!J74:AZ74,szakasz3!J81:AZ81,szakasz3!J88:AZ88,szakasz3!J95:AZ95,szakasz3!J102:AZ102,szakasz3!J109:AZ109,szakasz3!J116:AZ116,szakasz3!J123:AZ123,szakasz3!J130:AZ130,szakasz3!J137:AZ137,szakasz3!J144:AZ144,szakasz3!J151:AZ151,szakasz3!J158:AZ158,szakasz3!J165:AZ165,szakasz3!J172:AZ172,szakasz3!J179:AZ179,szakasz3!J186:AZ186,szakasz3!J193:AZ193,szakasz3!J200:AZ200,szakasz3!J207:AZ207,szakasz3!J214:AZ214,szakasz3!J221:AZ221,szakasz3!J228:AZ228,szakasz3!J235:AZ235)</f>
        <v>11.425000000000001</v>
      </c>
      <c r="G12" s="443"/>
      <c r="H12" s="442">
        <f>MAX(szakasz4!J11:AZ11,szakasz4!J18:AZ18,szakasz4!J25:AZ25,szakasz4!J32:AZ32,szakasz4!J39:AZ39,szakasz4!J46:AZ46,szakasz4!J53:AZ53,szakasz4!J60:AZ60,szakasz4!J67:AZ67,szakasz4!J74:AZ74,szakasz4!J81:AZ81,szakasz4!J88:AZ88,szakasz4!J95:AZ95,szakasz4!J102:AZ102,szakasz4!J109:AZ109,szakasz4!J116:AZ116,szakasz4!J123:AZ123,szakasz4!J130:AZ130,szakasz4!J137:AZ137,szakasz4!J144:AZ144,szakasz4!J151:AZ151,szakasz4!J158:AZ158,szakasz4!J165:AZ165,szakasz4!J172:AZ172,szakasz4!J179:AZ179,szakasz4!J186:AZ186,szakasz4!J193:AZ193,szakasz4!J200:AZ200,szakasz4!J207:AZ207,szakasz4!J214:AZ214,szakasz4!J221:AZ221,szakasz4!J228:AZ228,szakasz4!J235:AZ235)</f>
        <v>12.7</v>
      </c>
      <c r="I12" s="443"/>
      <c r="J12" s="442">
        <f>MAX(szakasz5!J11:AZ11,szakasz5!J18:AZ18,szakasz5!J25:AZ25,szakasz5!J32:AZ32,szakasz5!J39:AZ39,szakasz5!J46:AZ46,szakasz5!J53:AZ53,szakasz5!J60:AZ60,szakasz5!J67:AZ67,szakasz5!J74:AZ74,szakasz5!J81:AZ81,szakasz5!J88:AZ88,szakasz5!J95:AZ95,szakasz5!J102:AZ102,szakasz5!J109:AZ109,szakasz5!J116:AZ116,szakasz5!J123:AZ123,szakasz5!J130:AZ130,szakasz5!J137:AZ137,szakasz5!J144:AZ144,szakasz5!J151:AZ151,szakasz5!J158:AZ158,szakasz5!J165:AZ165,szakasz5!J172:AZ172,szakasz5!J179:AZ179,szakasz5!J186:AZ186,szakasz5!J193:AZ193,szakasz5!J200:AZ200,szakasz5!J207:AZ207,szakasz5!J214:AZ214,szakasz5!J221:AZ221,szakasz5!J228:AZ228,szakasz5!J235:AZ235)</f>
        <v>13.25</v>
      </c>
      <c r="K12" s="443"/>
      <c r="L12" s="442">
        <f>MAX(szakasz6!J11:AZ11,szakasz6!J18:AZ18,szakasz6!J25:AZ25,szakasz6!J32:AZ32,szakasz6!J39:AZ39,szakasz6!J46:AZ46,szakasz6!J53:AZ53,szakasz6!J60:AZ60,szakasz6!J67:AZ67,szakasz6!J74:AZ74,szakasz6!J81:AZ81,szakasz6!J88:AZ88,szakasz6!J95:AZ95,szakasz6!J102:AZ102,szakasz6!J109:AZ109,szakasz6!J116:AZ116,szakasz6!J123:AZ123,szakasz6!J130:AZ130,szakasz6!J137:AZ137,szakasz6!J144:AZ144,szakasz6!J151:AZ151,szakasz6!J158:AZ158,szakasz6!J165:AZ165,szakasz6!J172:AZ172,szakasz6!J179:AZ179,szakasz6!J186:AZ186,szakasz6!J193:AZ193,szakasz6!J200:AZ200,szakasz6!J207:AZ207,szakasz6!J214:AZ214,szakasz6!J221:AZ221,szakasz6!J228:AZ228,szakasz6!J235:AZ235)</f>
        <v>16.225000000000001</v>
      </c>
      <c r="M12" s="443"/>
      <c r="N12" s="442">
        <f>MAX(szakasz7!J11:AZ11,szakasz7!J18:AZ18,szakasz7!J25:AZ25,szakasz7!J32:AZ32,szakasz7!J39:AZ39,szakasz7!J46:AZ46,szakasz7!J53:AZ53,szakasz7!J60:AZ60,szakasz7!J67:AZ67,szakasz7!J74:AZ74,szakasz7!J81:AZ81,szakasz7!J88:AZ88,szakasz7!J95:AZ95,szakasz7!J102:AZ102,szakasz7!J109:AZ109,szakasz7!J116:AZ116,szakasz7!J123:AZ123,szakasz7!J130:AZ130,szakasz7!J137:AZ137,szakasz7!J144:AZ144,szakasz7!J151:AZ151,szakasz7!J158:AZ158,szakasz7!J165:AZ165,szakasz7!J172:AZ172,szakasz7!J179:AZ179,szakasz7!J186:AZ186,szakasz7!J193:AZ193,szakasz7!J200:AZ200,szakasz7!J207:AZ207,szakasz7!J214:AZ214,szakasz7!J221:AZ221,szakasz7!J228:AZ228,szakasz7!J235:AZ235)</f>
        <v>12.4</v>
      </c>
      <c r="O12" s="443"/>
      <c r="P12" s="442">
        <f>MAX(szakasz8!J11:AZ11,szakasz8!J18:AZ18,szakasz8!J25:AZ25,szakasz8!J32:AZ32,szakasz8!J39:AZ39,szakasz8!J46:AZ46,szakasz8!J53:AZ53,szakasz8!J60:AZ60,szakasz8!J67:AZ67,szakasz8!J74:AZ74,szakasz8!J81:AZ81,szakasz8!J88:AZ88,szakasz8!J95:AZ95,szakasz8!J102:AZ102,szakasz8!J109:AZ109,szakasz8!J116:AZ116,szakasz8!J123:AZ123,szakasz8!J130:AZ130,szakasz8!J137:AZ137,szakasz8!J144:AZ144,szakasz8!J151:AZ151,szakasz8!J158:AZ158,szakasz8!J165:AZ165,szakasz8!J172:AZ172,szakasz8!J179:AZ179,szakasz8!J186:AZ186,szakasz8!J193:AZ193,szakasz8!J200:AZ200,szakasz8!J207:AZ207,szakasz8!J214:AZ214,szakasz8!J221:AZ221,szakasz8!J228:AZ228,szakasz8!J235:AZ235)</f>
        <v>16.100000000000001</v>
      </c>
      <c r="Q12" s="443"/>
      <c r="R12" s="442">
        <f>MAX(szakasz9!J11:AZ11,szakasz9!J18:AZ18,szakasz9!J25:AZ25,szakasz9!J32:AZ32,szakasz9!J39:AZ39,szakasz9!J46:AZ46,szakasz9!J53:AZ53,szakasz9!J60:AZ60,szakasz9!J67:AZ67,szakasz9!J74:AZ74,szakasz9!J81:AZ81,szakasz9!J88:AZ88,szakasz9!J95:AZ95,szakasz9!J102:AZ102,szakasz9!J109:AZ109,szakasz9!J116:AZ116,szakasz9!J123:AZ123,szakasz9!J130:AZ130,szakasz9!J137:AZ137,szakasz9!J144:AZ144,szakasz9!J151:AZ151,szakasz9!J158:AZ158,szakasz9!J165:AZ165,szakasz9!J172:AZ172,szakasz9!J179:AZ179,szakasz9!J186:AZ186,szakasz9!J193:AZ193,szakasz9!J200:AZ200,szakasz9!J207:AZ207,szakasz9!J214:AZ214,szakasz9!J221:AZ221,szakasz9!J228:AZ228,szakasz9!J235:AZ235)</f>
        <v>14.574999999999999</v>
      </c>
      <c r="S12" s="443"/>
      <c r="T12" s="442">
        <f>MAX(szakasz10!J11:AZ11,szakasz10!J18:AZ18,szakasz10!J25:AZ25,szakasz10!J32:AZ32,szakasz10!J39:AZ39,szakasz10!J46:AZ46,szakasz10!J53:AZ53,szakasz10!J60:AZ60,szakasz10!J67:AZ67,szakasz10!J74:AZ74,szakasz10!J81:AZ81,szakasz10!J88:AZ88,szakasz10!J95:AZ95,szakasz10!J102:AZ102,szakasz10!J109:AZ109,szakasz10!J116:AZ116,szakasz10!J123:AZ123,szakasz10!J130:AZ130,szakasz10!J137:AZ137,szakasz10!J144:AZ144,szakasz10!J151:AZ151,szakasz10!J158:AZ158,szakasz10!J165:AZ165,szakasz10!J172:AZ172,szakasz10!J179:AZ179,szakasz10!J186:AZ186,szakasz10!J193:AZ193,szakasz10!J200:AZ200,szakasz10!J207:AZ207,szakasz10!J214:AZ214,szakasz10!J221:AZ221,szakasz10!J228:AZ228,szakasz10!J235:AZ235)</f>
        <v>15.725</v>
      </c>
      <c r="U12" s="443"/>
      <c r="V12" s="483">
        <f t="shared" si="0"/>
        <v>16.225000000000001</v>
      </c>
      <c r="W12" s="484"/>
    </row>
    <row r="13" spans="1:25" ht="18" customHeight="1">
      <c r="A13" s="133" t="s">
        <v>219</v>
      </c>
      <c r="B13" s="466">
        <f>MAX(szakasz1!J12:AZ12,szakasz1!J19:AZ19,szakasz1!J26:AZ26,szakasz1!J33:AZ33,szakasz1!J40:AZ40,szakasz1!J47:AZ47,szakasz1!J54:AZ54,szakasz1!J61:AZ61,szakasz1!J68:AZ68,szakasz1!J75:AZ75,szakasz1!J82:AZ82,szakasz1!J89:AZ89,szakasz1!J96:AZ96,szakasz1!J103:AZ103,szakasz1!J110:AZ110,szakasz1!J117:AZ117,szakasz1!J124:AZ124,szakasz1!J131:AZ131,szakasz1!J138:AZ138,szakasz1!J145:AZ145,szakasz1!J152:AZ152,szakasz1!J159:AZ159,szakasz1!J166:AZ166,szakasz1!J173:AZ173,szakasz1!J180:AZ180,szakasz1!J187:AZ187,szakasz1!J194:AZ194,szakasz1!J201:AZ201,szakasz1!J208:AZ208,szakasz1!J215:AZ215,szakasz1!J222:AZ222,szakasz1!J229:AZ229,szakasz1!J236:AZ236)</f>
        <v>8.6750000000000007</v>
      </c>
      <c r="C13" s="443"/>
      <c r="D13" s="442">
        <f>MAX(szakasz2!J12:AZ12,szakasz2!J19:AZ19,szakasz2!J26:AZ26,szakasz2!J33:AZ33,szakasz2!J40:AZ40,szakasz2!J47:AZ47,szakasz2!J54:AZ54,szakasz2!J61:AZ61,szakasz2!J68:AZ68,szakasz2!J75:AZ75,szakasz2!J82:AZ82,szakasz2!J89:AZ89,szakasz2!J96:AZ96,szakasz2!J103:AZ103,szakasz2!J110:AZ110,szakasz2!J117:AZ117,szakasz2!J124:AZ124,szakasz2!J131:AZ131,szakasz2!J138:AZ138,szakasz2!J145:AZ145,szakasz2!J152:AZ152,szakasz2!J159:AZ159,szakasz2!J166:AZ166,szakasz2!J173:AZ173,szakasz2!J180:AZ180,szakasz2!J187:AZ187,szakasz2!J194:AZ194,szakasz2!J201:AZ201,szakasz2!J208:AZ208,szakasz2!J215:AZ215,szakasz2!J222:AZ222,szakasz2!J229:AZ229,szakasz2!J236:AZ236)</f>
        <v>10.875</v>
      </c>
      <c r="E13" s="443"/>
      <c r="F13" s="442">
        <f>MAX(szakasz3!J12:AZ12,szakasz3!J19:AZ19,szakasz3!J26:AZ26,szakasz3!J33:AZ33,szakasz3!J40:AZ40,szakasz3!J47:AZ47,szakasz3!J54:AZ54,szakasz3!J61:AZ61,szakasz3!J68:AZ68,szakasz3!J75:AZ75,szakasz3!J82:AZ82,szakasz3!J89:AZ89,szakasz3!J96:AZ96,szakasz3!J103:AZ103,szakasz3!J110:AZ110,szakasz3!J117:AZ117,szakasz3!J124:AZ124,szakasz3!J131:AZ131,szakasz3!J138:AZ138,szakasz3!J145:AZ145,szakasz3!J152:AZ152,szakasz3!J159:AZ159,szakasz3!J166:AZ166,szakasz3!J173:AZ173,szakasz3!J180:AZ180,szakasz3!J187:AZ187,szakasz3!J194:AZ194,szakasz3!J201:AZ201,szakasz3!J208:AZ208,szakasz3!J215:AZ215,szakasz3!J222:AZ222,szakasz3!J229:AZ229,szakasz3!J236:AZ236)</f>
        <v>12.574999999999999</v>
      </c>
      <c r="G13" s="443"/>
      <c r="H13" s="442">
        <f>MAX(szakasz4!J12:AZ12,szakasz4!J19:AZ19,szakasz4!J26:AZ26,szakasz4!J33:AZ33,szakasz4!J40:AZ40,szakasz4!J47:AZ47,szakasz4!J54:AZ54,szakasz4!J61:AZ61,szakasz4!J68:AZ68,szakasz4!J75:AZ75,szakasz4!J82:AZ82,szakasz4!J89:AZ89,szakasz4!J96:AZ96,szakasz4!J103:AZ103,szakasz4!J110:AZ110,szakasz4!J117:AZ117,szakasz4!J124:AZ124,szakasz4!J131:AZ131,szakasz4!J138:AZ138,szakasz4!J145:AZ145,szakasz4!J152:AZ152,szakasz4!J159:AZ159,szakasz4!J166:AZ166,szakasz4!J173:AZ173,szakasz4!J180:AZ180,szakasz4!J187:AZ187,szakasz4!J194:AZ194,szakasz4!J201:AZ201,szakasz4!J208:AZ208,szakasz4!J215:AZ215,szakasz4!J222:AZ222,szakasz4!J229:AZ229,szakasz4!J236:AZ236)</f>
        <v>13.074999999999999</v>
      </c>
      <c r="I13" s="443"/>
      <c r="J13" s="442">
        <f>MAX(szakasz5!J12:AZ12,szakasz5!J19:AZ19,szakasz5!J26:AZ26,szakasz5!J33:AZ33,szakasz5!J40:AZ40,szakasz5!J47:AZ47,szakasz5!J54:AZ54,szakasz5!J61:AZ61,szakasz5!J68:AZ68,szakasz5!J75:AZ75,szakasz5!J82:AZ82,szakasz5!J89:AZ89,szakasz5!J96:AZ96,szakasz5!J103:AZ103,szakasz5!J110:AZ110,szakasz5!J117:AZ117,szakasz5!J124:AZ124,szakasz5!J131:AZ131,szakasz5!J138:AZ138,szakasz5!J145:AZ145,szakasz5!J152:AZ152,szakasz5!J159:AZ159,szakasz5!J166:AZ166,szakasz5!J173:AZ173,szakasz5!J180:AZ180,szakasz5!J187:AZ187,szakasz5!J194:AZ194,szakasz5!J201:AZ201,szakasz5!J208:AZ208,szakasz5!J215:AZ215,szakasz5!J222:AZ222,szakasz5!J229:AZ229,szakasz5!J236:AZ236)</f>
        <v>15</v>
      </c>
      <c r="K13" s="443"/>
      <c r="L13" s="442">
        <f>MAX(szakasz6!J12:AZ12,szakasz6!J19:AZ19,szakasz6!J26:AZ26,szakasz6!J33:AZ33,szakasz6!J40:AZ40,szakasz6!J47:AZ47,szakasz6!J54:AZ54,szakasz6!J61:AZ61,szakasz6!J68:AZ68,szakasz6!J75:AZ75,szakasz6!J82:AZ82,szakasz6!J89:AZ89,szakasz6!J96:AZ96,szakasz6!J103:AZ103,szakasz6!J110:AZ110,szakasz6!J117:AZ117,szakasz6!J124:AZ124,szakasz6!J131:AZ131,szakasz6!J138:AZ138,szakasz6!J145:AZ145,szakasz6!J152:AZ152,szakasz6!J159:AZ159,szakasz6!J166:AZ166,szakasz6!J173:AZ173,szakasz6!J180:AZ180,szakasz6!J187:AZ187,szakasz6!J194:AZ194,szakasz6!J201:AZ201,szakasz6!J208:AZ208,szakasz6!J215:AZ215,szakasz6!J222:AZ222,szakasz6!J229:AZ229,szakasz6!J236:AZ236)</f>
        <v>18.850000000000001</v>
      </c>
      <c r="M13" s="443"/>
      <c r="N13" s="442">
        <f>MAX(szakasz7!J12:AZ12,szakasz7!J19:AZ19,szakasz7!J26:AZ26,szakasz7!J33:AZ33,szakasz7!J40:AZ40,szakasz7!J47:AZ47,szakasz7!J54:AZ54,szakasz7!J61:AZ61,szakasz7!J68:AZ68,szakasz7!J75:AZ75,szakasz7!J82:AZ82,szakasz7!J89:AZ89,szakasz7!J96:AZ96,szakasz7!J103:AZ103,szakasz7!J110:AZ110,szakasz7!J117:AZ117,szakasz7!J124:AZ124,szakasz7!J131:AZ131,szakasz7!J138:AZ138,szakasz7!J145:AZ145,szakasz7!J152:AZ152,szakasz7!J159:AZ159,szakasz7!J166:AZ166,szakasz7!J173:AZ173,szakasz7!J180:AZ180,szakasz7!J187:AZ187,szakasz7!J194:AZ194,szakasz7!J201:AZ201,szakasz7!J208:AZ208,szakasz7!J215:AZ215,szakasz7!J222:AZ222,szakasz7!J229:AZ229,szakasz7!J236:AZ236)</f>
        <v>14.074999999999999</v>
      </c>
      <c r="O13" s="443"/>
      <c r="P13" s="442">
        <f>MAX(szakasz8!J12:AZ12,szakasz8!J19:AZ19,szakasz8!J26:AZ26,szakasz8!J33:AZ33,szakasz8!J40:AZ40,szakasz8!J47:AZ47,szakasz8!J54:AZ54,szakasz8!J61:AZ61,szakasz8!J68:AZ68,szakasz8!J75:AZ75,szakasz8!J82:AZ82,szakasz8!J89:AZ89,szakasz8!J96:AZ96,szakasz8!J103:AZ103,szakasz8!J110:AZ110,szakasz8!J117:AZ117,szakasz8!J124:AZ124,szakasz8!J131:AZ131,szakasz8!J138:AZ138,szakasz8!J145:AZ145,szakasz8!J152:AZ152,szakasz8!J159:AZ159,szakasz8!J166:AZ166,szakasz8!J173:AZ173,szakasz8!J180:AZ180,szakasz8!J187:AZ187,szakasz8!J194:AZ194,szakasz8!J201:AZ201,szakasz8!J208:AZ208,szakasz8!J215:AZ215,szakasz8!J222:AZ222,szakasz8!J229:AZ229,szakasz8!J236:AZ236)</f>
        <v>17.25</v>
      </c>
      <c r="Q13" s="443"/>
      <c r="R13" s="442">
        <f>MAX(szakasz9!J12:AZ12,szakasz9!J19:AZ19,szakasz9!J26:AZ26,szakasz9!J33:AZ33,szakasz9!J40:AZ40,szakasz9!J47:AZ47,szakasz9!J54:AZ54,szakasz9!J61:AZ61,szakasz9!J68:AZ68,szakasz9!J75:AZ75,szakasz9!J82:AZ82,szakasz9!J89:AZ89,szakasz9!J96:AZ96,szakasz9!J103:AZ103,szakasz9!J110:AZ110,szakasz9!J117:AZ117,szakasz9!J124:AZ124,szakasz9!J131:AZ131,szakasz9!J138:AZ138,szakasz9!J145:AZ145,szakasz9!J152:AZ152,szakasz9!J159:AZ159,szakasz9!J166:AZ166,szakasz9!J173:AZ173,szakasz9!J180:AZ180,szakasz9!J187:AZ187,szakasz9!J194:AZ194,szakasz9!J201:AZ201,szakasz9!J208:AZ208,szakasz9!J215:AZ215,szakasz9!J222:AZ222,szakasz9!J229:AZ229,szakasz9!J236:AZ236)</f>
        <v>11.025</v>
      </c>
      <c r="S13" s="443"/>
      <c r="T13" s="442">
        <f>MAX(szakasz10!J12:AZ12,szakasz10!J19:AZ19,szakasz10!J26:AZ26,szakasz10!J33:AZ33,szakasz10!J40:AZ40,szakasz10!J47:AZ47,szakasz10!J54:AZ54,szakasz10!J61:AZ61,szakasz10!J68:AZ68,szakasz10!J75:AZ75,szakasz10!J82:AZ82,szakasz10!J89:AZ89,szakasz10!J96:AZ96,szakasz10!J103:AZ103,szakasz10!J110:AZ110,szakasz10!J117:AZ117,szakasz10!J124:AZ124,szakasz10!J131:AZ131,szakasz10!J138:AZ138,szakasz10!J145:AZ145,szakasz10!J152:AZ152,szakasz10!J159:AZ159,szakasz10!J166:AZ166,szakasz10!J173:AZ173,szakasz10!J180:AZ180,szakasz10!J187:AZ187,szakasz10!J194:AZ194,szakasz10!J201:AZ201,szakasz10!J208:AZ208,szakasz10!J215:AZ215,szakasz10!J222:AZ222,szakasz10!J229:AZ229,szakasz10!J236:AZ236)</f>
        <v>16.3</v>
      </c>
      <c r="U13" s="443"/>
      <c r="V13" s="483">
        <f t="shared" si="0"/>
        <v>18.850000000000001</v>
      </c>
      <c r="W13" s="484"/>
    </row>
    <row r="14" spans="1:25" ht="18" customHeight="1" thickBot="1">
      <c r="A14" s="156" t="s">
        <v>220</v>
      </c>
      <c r="B14" s="466">
        <f>MAX(szakasz1!J13:AZ13,szakasz1!J20:AZ20,szakasz1!J27:AZ27,szakasz1!J34:AZ34,szakasz1!J41:AZ41,szakasz1!J48:AZ48,szakasz1!J55:AZ55,szakasz1!J62:AZ62,szakasz1!J69:AZ69,szakasz1!J76:AZ76,szakasz1!J83:AZ83,szakasz1!J90:AZ90,szakasz1!J97:AZ97,szakasz1!J104:AZ104,szakasz1!J111:AZ111,szakasz1!J118:AZ118,szakasz1!J125:AZ125,szakasz1!J132:AZ132,szakasz1!J139:AZ139,szakasz1!J146:AZ146,szakasz1!J153:AZ153,szakasz1!J160:AZ160,szakasz1!J167:AZ167,szakasz1!J174:AZ174,szakasz1!J181:AZ181,szakasz1!J188:AZ188,szakasz1!J195:AZ195,szakasz1!J202:AZ202,szakasz1!J209:AZ209,szakasz1!J216:AZ216,szakasz1!J223:AZ223,szakasz1!J230:AZ230,szakasz1!J237:AZ237)</f>
        <v>11.2</v>
      </c>
      <c r="C14" s="443"/>
      <c r="D14" s="442">
        <f>MAX(szakasz2!J13:AZ13,szakasz2!J20:AZ20,szakasz2!J27:AZ27,szakasz2!J34:AZ34,szakasz2!J41:AZ41,szakasz2!J48:AZ48,szakasz2!J55:AZ55,szakasz2!J62:AZ62,szakasz2!J69:AZ69,szakasz2!J76:AZ76,szakasz2!J83:AZ83,szakasz2!J90:AZ90,szakasz2!J97:AZ97,szakasz2!J104:AZ104,szakasz2!J111:AZ111,szakasz2!J118:AZ118,szakasz2!J125:AZ125,szakasz2!J132:AZ132,szakasz2!J139:AZ139,szakasz2!J146:AZ146,szakasz2!J153:AZ153,szakasz2!J160:AZ160,szakasz2!J167:AZ167,szakasz2!J174:AZ174,szakasz2!J181:AZ181,szakasz2!J188:AZ188,szakasz2!J195:AZ195,szakasz2!J202:AZ202,szakasz2!J209:AZ209,szakasz2!J216:AZ216,szakasz2!J223:AZ223,szakasz2!J230:AZ230,szakasz2!J237:AZ237)</f>
        <v>14.275</v>
      </c>
      <c r="E14" s="443"/>
      <c r="F14" s="442">
        <f>MAX(szakasz3!J13:AZ13,szakasz3!J20:AZ20,szakasz3!J27:AZ27,szakasz3!J34:AZ34,szakasz3!J41:AZ41,szakasz3!J48:AZ48,szakasz3!J55:AZ55,szakasz3!J62:AZ62,szakasz3!J69:AZ69,szakasz3!J76:AZ76,szakasz3!J83:AZ83,szakasz3!J90:AZ90,szakasz3!J97:AZ97,szakasz3!J104:AZ104,szakasz3!J111:AZ111,szakasz3!J118:AZ118,szakasz3!J125:AZ125,szakasz3!J132:AZ132,szakasz3!J139:AZ139,szakasz3!J146:AZ146,szakasz3!J153:AZ153,szakasz3!J160:AZ160,szakasz3!J167:AZ167,szakasz3!J174:AZ174,szakasz3!J181:AZ181,szakasz3!J188:AZ188,szakasz3!J195:AZ195,szakasz3!J202:AZ202,szakasz3!J209:AZ209,szakasz3!J216:AZ216,szakasz3!J223:AZ223,szakasz3!J230:AZ230,szakasz3!J237:AZ237)</f>
        <v>4.9000000000000004</v>
      </c>
      <c r="G14" s="443"/>
      <c r="H14" s="442">
        <f>MAX(szakasz4!J13:AZ13,szakasz4!J20:AZ20,szakasz4!J27:AZ27,szakasz4!J34:AZ34,szakasz4!J41:AZ41,szakasz4!J48:AZ48,szakasz4!J55:AZ55,szakasz4!J62:AZ62,szakasz4!J69:AZ69,szakasz4!J76:AZ76,szakasz4!J83:AZ83,szakasz4!J90:AZ90,szakasz4!J97:AZ97,szakasz4!J104:AZ104,szakasz4!J111:AZ111,szakasz4!J118:AZ118,szakasz4!J125:AZ125,szakasz4!J132:AZ132,szakasz4!J139:AZ139,szakasz4!J146:AZ146,szakasz4!J153:AZ153,szakasz4!J160:AZ160,szakasz4!J167:AZ167,szakasz4!J174:AZ174,szakasz4!J181:AZ181,szakasz4!J188:AZ188,szakasz4!J195:AZ195,szakasz4!J202:AZ202,szakasz4!J209:AZ209,szakasz4!J216:AZ216,szakasz4!J223:AZ223,szakasz4!J230:AZ230,szakasz4!J237:AZ237)</f>
        <v>17.074999999999999</v>
      </c>
      <c r="I14" s="443"/>
      <c r="J14" s="442">
        <f>MAX(szakasz5!J13:AZ13,szakasz5!J20:AZ20,szakasz5!J27:AZ27,szakasz5!J34:AZ34,szakasz5!J41:AZ41,szakasz5!J48:AZ48,szakasz5!J55:AZ55,szakasz5!J62:AZ62,szakasz5!J69:AZ69,szakasz5!J76:AZ76,szakasz5!J83:AZ83,szakasz5!J90:AZ90,szakasz5!J97:AZ97,szakasz5!J104:AZ104,szakasz5!J111:AZ111,szakasz5!J118:AZ118,szakasz5!J125:AZ125,szakasz5!J132:AZ132,szakasz5!J139:AZ139,szakasz5!J146:AZ146,szakasz5!J153:AZ153,szakasz5!J160:AZ160,szakasz5!J167:AZ167,szakasz5!J174:AZ174,szakasz5!J181:AZ181,szakasz5!J188:AZ188,szakasz5!J195:AZ195,szakasz5!J202:AZ202,szakasz5!J209:AZ209,szakasz5!J216:AZ216,szakasz5!J223:AZ223,szakasz5!J230:AZ230,szakasz5!J237:AZ237)</f>
        <v>15.78</v>
      </c>
      <c r="K14" s="443"/>
      <c r="L14" s="442">
        <f>MAX(szakasz6!J13:AZ13,szakasz6!J20:AZ20,szakasz6!J27:AZ27,szakasz6!J34:AZ34,szakasz6!J41:AZ41,szakasz6!J48:AZ48,szakasz6!J55:AZ55,szakasz6!J62:AZ62,szakasz6!J69:AZ69,szakasz6!J76:AZ76,szakasz6!J83:AZ83,szakasz6!J90:AZ90,szakasz6!J97:AZ97,szakasz6!J104:AZ104,szakasz6!J111:AZ111,szakasz6!J118:AZ118,szakasz6!J125:AZ125,szakasz6!J132:AZ132,szakasz6!J139:AZ139,szakasz6!J146:AZ146,szakasz6!J153:AZ153,szakasz6!J160:AZ160,szakasz6!J167:AZ167,szakasz6!J174:AZ174,szakasz6!J181:AZ181,szakasz6!J188:AZ188,szakasz6!J195:AZ195,szakasz6!J202:AZ202,szakasz6!J209:AZ209,szakasz6!J216:AZ216,szakasz6!J223:AZ223,szakasz6!J230:AZ230,szakasz6!J237:AZ237)</f>
        <v>11.775</v>
      </c>
      <c r="M14" s="443"/>
      <c r="N14" s="442">
        <f>MAX(szakasz7!J13:AZ13,szakasz7!J20:AZ20,szakasz7!J27:AZ27,szakasz7!J34:AZ34,szakasz7!J41:AZ41,szakasz7!J48:AZ48,szakasz7!J55:AZ55,szakasz7!J62:AZ62,szakasz7!J69:AZ69,szakasz7!J76:AZ76,szakasz7!J83:AZ83,szakasz7!J90:AZ90,szakasz7!J97:AZ97,szakasz7!J104:AZ104,szakasz7!J111:AZ111,szakasz7!J118:AZ118,szakasz7!J125:AZ125,szakasz7!J132:AZ132,szakasz7!J139:AZ139,szakasz7!J146:AZ146,szakasz7!J153:AZ153,szakasz7!J160:AZ160,szakasz7!J167:AZ167,szakasz7!J174:AZ174,szakasz7!J181:AZ181,szakasz7!J188:AZ188,szakasz7!J195:AZ195,szakasz7!J202:AZ202,szakasz7!J209:AZ209,szakasz7!J216:AZ216,szakasz7!J223:AZ223,szakasz7!J230:AZ230,szakasz7!J237:AZ237)</f>
        <v>17.024999999999999</v>
      </c>
      <c r="O14" s="443"/>
      <c r="P14" s="442">
        <f>MAX(szakasz8!J13:AZ13,szakasz8!J20:AZ20,szakasz8!J27:AZ27,szakasz8!J34:AZ34,szakasz8!J41:AZ41,szakasz8!J48:AZ48,szakasz8!J55:AZ55,szakasz8!J62:AZ62,szakasz8!J69:AZ69,szakasz8!J76:AZ76,szakasz8!J83:AZ83,szakasz8!J90:AZ90,szakasz8!J97:AZ97,szakasz8!J104:AZ104,szakasz8!J111:AZ111,szakasz8!J118:AZ118,szakasz8!J125:AZ125,szakasz8!J132:AZ132,szakasz8!J139:AZ139,szakasz8!J146:AZ146,szakasz8!J153:AZ153,szakasz8!J160:AZ160,szakasz8!J167:AZ167,szakasz8!J174:AZ174,szakasz8!J181:AZ181,szakasz8!J188:AZ188,szakasz8!J195:AZ195,szakasz8!J202:AZ202,szakasz8!J209:AZ209,szakasz8!J216:AZ216,szakasz8!J223:AZ223,szakasz8!J230:AZ230,szakasz8!J237:AZ237)</f>
        <v>17.925000000000001</v>
      </c>
      <c r="Q14" s="443"/>
      <c r="R14" s="442">
        <f>MAX(szakasz9!J13:AZ13,szakasz9!J20:AZ20,szakasz9!J27:AZ27,szakasz9!J34:AZ34,szakasz9!J41:AZ41,szakasz9!J48:AZ48,szakasz9!J55:AZ55,szakasz9!J62:AZ62,szakasz9!J69:AZ69,szakasz9!J76:AZ76,szakasz9!J83:AZ83,szakasz9!J90:AZ90,szakasz9!J97:AZ97,szakasz9!J104:AZ104,szakasz9!J111:AZ111,szakasz9!J118:AZ118,szakasz9!J125:AZ125,szakasz9!J132:AZ132,szakasz9!J139:AZ139,szakasz9!J146:AZ146,szakasz9!J153:AZ153,szakasz9!J160:AZ160,szakasz9!J167:AZ167,szakasz9!J174:AZ174,szakasz9!J181:AZ181,szakasz9!J188:AZ188,szakasz9!J195:AZ195,szakasz9!J202:AZ202,szakasz9!J209:AZ209,szakasz9!J216:AZ216,szakasz9!J223:AZ223,szakasz9!J230:AZ230,szakasz9!J237:AZ237)</f>
        <v>4.2249999999999996</v>
      </c>
      <c r="S14" s="443"/>
      <c r="T14" s="442">
        <f>MAX(szakasz10!J13:AZ13,szakasz10!J20:AZ20,szakasz10!J27:AZ27,szakasz10!J34:AZ34,szakasz10!J41:AZ41,szakasz10!J48:AZ48,szakasz10!J55:AZ55,szakasz10!J62:AZ62,szakasz10!J69:AZ69,szakasz10!J76:AZ76,szakasz10!J83:AZ83,szakasz10!J90:AZ90,szakasz10!J97:AZ97,szakasz10!J104:AZ104,szakasz10!J111:AZ111,szakasz10!J118:AZ118,szakasz10!J125:AZ125,szakasz10!J132:AZ132,szakasz10!J139:AZ139,szakasz10!J146:AZ146,szakasz10!J153:AZ153,szakasz10!J160:AZ160,szakasz10!J167:AZ167,szakasz10!J174:AZ174,szakasz10!J181:AZ181,szakasz10!J188:AZ188,szakasz10!J195:AZ195,szakasz10!J202:AZ202,szakasz10!J209:AZ209,szakasz10!J216:AZ216,szakasz10!J223:AZ223,szakasz10!J230:AZ230,szakasz10!J237:AZ237)</f>
        <v>24.1</v>
      </c>
      <c r="U14" s="443"/>
      <c r="V14" s="483">
        <f t="shared" si="0"/>
        <v>24.1</v>
      </c>
      <c r="W14" s="484"/>
      <c r="Y14" s="30"/>
    </row>
    <row r="15" spans="1:25" ht="21.95" customHeight="1">
      <c r="A15" s="165" t="s">
        <v>119</v>
      </c>
      <c r="B15" s="258">
        <f>szakasz1!D238</f>
        <v>1431.5900000000001</v>
      </c>
      <c r="C15" s="161">
        <f>szakasz1!E238</f>
        <v>180</v>
      </c>
      <c r="D15" s="259">
        <f>szakasz2!D238</f>
        <v>2223.9500000000003</v>
      </c>
      <c r="E15" s="161">
        <f>szakasz2!E238</f>
        <v>284</v>
      </c>
      <c r="F15" s="260">
        <f>szakasz3!D238</f>
        <v>1320.5699999999997</v>
      </c>
      <c r="G15" s="161">
        <f>szakasz3!E238</f>
        <v>155</v>
      </c>
      <c r="H15" s="260">
        <f>szakasz4!D238</f>
        <v>1690.3150000000001</v>
      </c>
      <c r="I15" s="161">
        <f>szakasz4!E238</f>
        <v>222</v>
      </c>
      <c r="J15" s="260">
        <f>szakasz5!D238</f>
        <v>1386.0249999999996</v>
      </c>
      <c r="K15" s="161">
        <f>szakasz5!E238</f>
        <v>165</v>
      </c>
      <c r="L15" s="261">
        <f>szakasz6!D238</f>
        <v>2269.7700000000004</v>
      </c>
      <c r="M15" s="162">
        <f>szakasz6!E238</f>
        <v>271</v>
      </c>
      <c r="N15" s="261">
        <f>szakasz7!D238</f>
        <v>1660.7749999999999</v>
      </c>
      <c r="O15" s="162">
        <f>szakasz7!E238</f>
        <v>191</v>
      </c>
      <c r="P15" s="261">
        <f>szakasz8!D238</f>
        <v>2686.7649999999999</v>
      </c>
      <c r="Q15" s="162">
        <f>szakasz8!E238</f>
        <v>320</v>
      </c>
      <c r="R15" s="261">
        <f>szakasz9!D238</f>
        <v>1252.7000000000003</v>
      </c>
      <c r="S15" s="162">
        <f>szakasz9!E238</f>
        <v>150</v>
      </c>
      <c r="T15" s="261">
        <f>szakasz10!D238</f>
        <v>1748.4450000000002</v>
      </c>
      <c r="U15" s="162">
        <f>szakasz10!E238</f>
        <v>204</v>
      </c>
      <c r="V15" s="221">
        <f>SUM(B15,D15,F15,H15,J15,L15,N15,P15,R15,T15)</f>
        <v>17670.905000000002</v>
      </c>
      <c r="W15" s="163">
        <f>SUM(C15,E15,G15,I15,K15,M15,O15,Q15,S15,U15)</f>
        <v>2142</v>
      </c>
    </row>
    <row r="16" spans="1:25" ht="18" customHeight="1">
      <c r="A16" s="223" t="s">
        <v>215</v>
      </c>
      <c r="B16" s="262">
        <f>SUM(szakasz1!D8,szakasz1!D15,szakasz1!D22,szakasz1!D29,szakasz1!D36,szakasz1!D43,szakasz1!D50,szakasz1!D57,szakasz1!D64,szakasz1!D71,szakasz1!D78,szakasz1!D85,szakasz1!D92,szakasz1!D99,szakasz1!D106,szakasz1!D113,szakasz1!D120,szakasz1!D127,szakasz1!D134,szakasz1!D141,szakasz1!D148,szakasz1!D155,szakasz1!D162,szakasz1!D169,szakasz1!D176,szakasz1!D183,szakasz1!D190,szakasz1!D197,szakasz1!D204,szakasz1!D211,szakasz1!D218,szakasz1!D225,szakasz1!D232)</f>
        <v>281.51499999999999</v>
      </c>
      <c r="C16" s="164">
        <f>SUM(szakasz1!E8,szakasz1!E15,szakasz1!E22,szakasz1!E29,szakasz1!E36,szakasz1!E43,szakasz1!E50,szakasz1!E57,szakasz1!E64,szakasz1!E71,szakasz1!E78,szakasz1!E85,szakasz1!E92,szakasz1!E99,szakasz1!E106,szakasz1!E113,szakasz1!E120,szakasz1!E127,szakasz1!E134,szakasz1!E141,szakasz1!E148,szakasz1!E155,szakasz1!E162,szakasz1!E169,szakasz1!E176,szakasz1!E183,szakasz1!E190,szakasz1!E197,szakasz1!E204,szakasz1!E211,szakasz1!E218,szakasz1!E225,szakasz1!E232)</f>
        <v>31</v>
      </c>
      <c r="D16" s="263">
        <f>SUM(szakasz2!D8,szakasz2!D15,szakasz2!D22,szakasz2!D29,szakasz2!D36,szakasz2!D43,szakasz2!D50,szakasz2!D57,szakasz2!D64,szakasz2!D71,szakasz2!D78,szakasz2!D85,szakasz2!D92,szakasz2!D99,szakasz2!D106,szakasz2!D113,szakasz2!D120,szakasz2!D127,szakasz2!D134,szakasz2!D141,szakasz2!D148,szakasz2!D155,szakasz2!D162,szakasz2!D169,szakasz2!D176,szakasz2!D183,szakasz2!D190,szakasz2!D197,szakasz2!D204,szakasz2!D211,szakasz2!D218,szakasz2!D225,szakasz2!D232)</f>
        <v>406.55000000000007</v>
      </c>
      <c r="E16" s="164">
        <f>SUM(szakasz2!E8,szakasz2!E15,szakasz2!E22,szakasz2!E29,szakasz2!E36,szakasz2!E43,szakasz2!E50,szakasz2!E57,szakasz2!E64,szakasz2!E71,szakasz2!E78,szakasz2!E85,szakasz2!E92,szakasz2!E99,szakasz2!E106,szakasz2!E113,szakasz2!E120,szakasz2!E127,szakasz2!E134,szakasz2!E141,szakasz2!E148,szakasz2!E155,szakasz2!E162,szakasz2!E169,szakasz2!E176,szakasz2!E183,szakasz2!E190,szakasz2!E197,szakasz2!E204,szakasz2!E211,szakasz2!E218,szakasz2!E225,szakasz2!E232)</f>
        <v>43</v>
      </c>
      <c r="F16" s="264">
        <f>SUM(szakasz3!D8,szakasz3!D15,szakasz3!D22,szakasz3!D29,szakasz3!D36,szakasz3!D43,szakasz3!D50,szakasz3!D57,szakasz3!D64,szakasz3!D71,szakasz3!D78,szakasz3!D85,szakasz3!D92,szakasz3!D99,szakasz3!D106,szakasz3!D113,szakasz3!D120,szakasz3!D127,szakasz3!D134,szakasz3!D141,szakasz3!D148,szakasz3!D155,szakasz3!D162,szakasz3!D169,szakasz3!D176,szakasz3!D183,szakasz3!D190,szakasz3!D197,szakasz3!D204,szakasz3!D211,szakasz3!D218,szakasz3!D225,szakasz3!D232)</f>
        <v>260.7</v>
      </c>
      <c r="G16" s="164">
        <f>SUM(szakasz3!E8,szakasz3!E15,szakasz3!E22,szakasz3!E29,szakasz3!E36,szakasz3!E43,szakasz3!E50,szakasz3!E57,szakasz3!E64,szakasz3!E71,szakasz3!E78,szakasz3!E85,szakasz3!E92,szakasz3!E99,szakasz3!E106,szakasz3!E113,szakasz3!E120,szakasz3!E127,szakasz3!E134,szakasz3!E141,szakasz3!E148,szakasz3!E155,szakasz3!E162,szakasz3!E169,szakasz3!E176,szakasz3!E183,szakasz3!E190,szakasz3!E197,szakasz3!E204,szakasz3!E211,szakasz3!E218,szakasz3!E225,szakasz3!E232)</f>
        <v>28</v>
      </c>
      <c r="H16" s="264">
        <f>SUM(szakasz4!D8,szakasz4!D15,szakasz4!D22,szakasz4!D29,szakasz4!D36,szakasz4!D43,szakasz4!D50,szakasz4!D57,szakasz4!D64,szakasz4!D71,szakasz4!D78,szakasz4!D85,szakasz4!D92,szakasz4!D99,szakasz4!D106,szakasz4!D113,szakasz4!D120,szakasz4!D127,szakasz4!D134,szakasz4!D141,szakasz4!D148,szakasz4!D155,szakasz4!D162,szakasz4!D169,szakasz4!D176,szakasz4!D183,szakasz4!D190,szakasz4!D197,szakasz4!D204,szakasz4!D211,szakasz4!D218,szakasz4!D225,szakasz4!D232)</f>
        <v>341.1149999999999</v>
      </c>
      <c r="I16" s="164">
        <f>SUM(szakasz4!E8,szakasz4!E15,szakasz4!E22,szakasz4!E29,szakasz4!E36,szakasz4!E43,szakasz4!E50,szakasz4!E57,szakasz4!E64,szakasz4!E71,szakasz4!E78,szakasz4!E85,szakasz4!E92,szakasz4!E99,szakasz4!E106,szakasz4!E113,szakasz4!E120,szakasz4!E127,szakasz4!E134,szakasz4!E141,szakasz4!E148,szakasz4!E155,szakasz4!E162,szakasz4!E169,szakasz4!E176,szakasz4!E183,szakasz4!E190,szakasz4!E197,szakasz4!E204,szakasz4!E211,szakasz4!E218,szakasz4!E225,szakasz4!E232)</f>
        <v>38</v>
      </c>
      <c r="J16" s="264">
        <f>SUM(szakasz5!D8,szakasz5!D15,szakasz5!D22,szakasz5!D29,szakasz5!D36,szakasz5!D43,szakasz5!D50,szakasz5!D57,szakasz5!D64,szakasz5!D71,szakasz5!D78,szakasz5!D85,szakasz5!D92,szakasz5!D99,szakasz5!D106,szakasz5!D113,szakasz5!D120,szakasz5!D127,szakasz5!D134,szakasz5!D141,szakasz5!D148,szakasz5!D155,szakasz5!D162,szakasz5!D169,szakasz5!D176,szakasz5!D183,szakasz5!D190,szakasz5!D197,szakasz5!D204,szakasz5!D211,szakasz5!D218,szakasz5!D225,szakasz5!D232)</f>
        <v>206.79999999999998</v>
      </c>
      <c r="K16" s="164">
        <f>SUM(szakasz5!E8,szakasz5!E15,szakasz5!E22,szakasz5!E29,szakasz5!E36,szakasz5!E43,szakasz5!E50,szakasz5!E57,szakasz5!E64,szakasz5!E71,szakasz5!E78,szakasz5!E85,szakasz5!E92,szakasz5!E99,szakasz5!E106,szakasz5!E113,szakasz5!E120,szakasz5!E127,szakasz5!E134,szakasz5!E141,szakasz5!E148,szakasz5!E155,szakasz5!E162,szakasz5!E169,szakasz5!E176,szakasz5!E183,szakasz5!E190,szakasz5!E197,szakasz5!E204,szakasz5!E211,szakasz5!E218,szakasz5!E225,szakasz5!E232)</f>
        <v>26</v>
      </c>
      <c r="L16" s="265">
        <f>SUM(szakasz6!D8,szakasz6!D15,szakasz6!D22,szakasz6!D29,szakasz6!D36,szakasz6!D43,szakasz6!D50,szakasz6!D57,szakasz6!D64,szakasz6!D71,szakasz6!D78,szakasz6!D85,szakasz6!D92,szakasz6!D99,szakasz6!D106,szakasz6!D113,szakasz6!D120,szakasz6!D127,szakasz6!D134,szakasz6!D141,szakasz6!D148,szakasz6!D155,szakasz6!D162,szakasz6!D169,szakasz6!D176,szakasz6!D183,szakasz6!D190,szakasz6!D197,szakasz6!D204,szakasz6!D211,szakasz6!D218,szakasz6!D225,szakasz6!D232)</f>
        <v>510.95500000000004</v>
      </c>
      <c r="M16" s="164">
        <f>SUM(szakasz6!E8,szakasz6!E15,szakasz6!E22,szakasz6!E29,szakasz6!E36,szakasz6!E43,szakasz6!E50,szakasz6!E57,szakasz6!E64,szakasz6!E71,szakasz6!E78,szakasz6!E85,szakasz6!E92,szakasz6!E99,szakasz6!E106,szakasz6!E113,szakasz6!E120,szakasz6!E127,szakasz6!E134,szakasz6!E141,szakasz6!E148,szakasz6!E155,szakasz6!E162,szakasz6!E169,szakasz6!E176,szakasz6!E183,szakasz6!E190,szakasz6!E197,szakasz6!E204,szakasz6!E211,szakasz6!E218,szakasz6!E225,szakasz6!E232)</f>
        <v>53</v>
      </c>
      <c r="N16" s="265">
        <f>SUM(szakasz7!D8,szakasz7!D15,szakasz7!D22,szakasz7!D29,szakasz7!D36,szakasz7!D43,szakasz7!D50,szakasz7!D57,szakasz7!D64,szakasz7!D71,szakasz7!D78,szakasz7!D85,szakasz7!D92,szakasz7!D99,szakasz7!D106,szakasz7!D113,szakasz7!D120,szakasz7!D127,szakasz7!D134,szakasz7!D141,szakasz7!D148,szakasz7!D155,szakasz7!D162,szakasz7!D169,szakasz7!D176,szakasz7!D183,szakasz7!D190,szakasz7!D197,szakasz7!D204,szakasz7!D211,szakasz7!D218,szakasz7!D225,szakasz7!D232)</f>
        <v>277.2</v>
      </c>
      <c r="O16" s="164">
        <f>SUM(szakasz7!E8,szakasz7!E15,szakasz7!E22,szakasz7!E29,szakasz7!E36,szakasz7!E43,szakasz7!E50,szakasz7!E57,szakasz7!E64,szakasz7!E71,szakasz7!E78,szakasz7!E85,szakasz7!E92,szakasz7!E99,szakasz7!E106,szakasz7!E113,szakasz7!E120,szakasz7!E127,szakasz7!E134,szakasz7!E141,szakasz7!E148,szakasz7!E155,szakasz7!E162,szakasz7!E169,szakasz7!E176,szakasz7!E183,szakasz7!E190,szakasz7!E197,szakasz7!E204,szakasz7!E211,szakasz7!E218,szakasz7!E225,szakasz7!E232)</f>
        <v>33</v>
      </c>
      <c r="P16" s="265">
        <f>SUM(szakasz8!D8,szakasz8!D15,szakasz8!D22,szakasz8!D29,szakasz8!D36,szakasz8!D43,szakasz8!D50,szakasz8!D57,szakasz8!D64,szakasz8!D71,szakasz8!D78,szakasz8!D85,szakasz8!D92,szakasz8!D99,szakasz8!D106,szakasz8!D113,szakasz8!D120,szakasz8!D127,szakasz8!D134,szakasz8!D141,szakasz8!D148,szakasz8!D155,szakasz8!D162,szakasz8!D169,szakasz8!D176,szakasz8!D183,szakasz8!D190,szakasz8!D197,szakasz8!D204,szakasz8!D211,szakasz8!D218,szakasz8!D225,szakasz8!D232)</f>
        <v>545.67499999999995</v>
      </c>
      <c r="Q16" s="164">
        <f>SUM(szakasz8!E8,szakasz8!E15,szakasz8!E22,szakasz8!E29,szakasz8!E36,szakasz8!E43,szakasz8!E50,szakasz8!E57,szakasz8!E64,szakasz8!E71,szakasz8!E78,szakasz8!E85,szakasz8!E92,szakasz8!E99,szakasz8!E106,szakasz8!E113,szakasz8!E120,szakasz8!E127,szakasz8!E134,szakasz8!E141,szakasz8!E148,szakasz8!E155,szakasz8!E162,szakasz8!E169,szakasz8!E176,szakasz8!E183,szakasz8!E190,szakasz8!E197,szakasz8!E204,szakasz8!E211,szakasz8!E218,szakasz8!E225,szakasz8!E232)</f>
        <v>59</v>
      </c>
      <c r="R16" s="265">
        <f>SUM(szakasz9!D8,szakasz9!D15,szakasz9!D22,szakasz9!D29,szakasz9!D36,szakasz9!D43,szakasz9!D50,szakasz9!D57,szakasz9!D64,szakasz9!D71,szakasz9!D78,szakasz9!D85,szakasz9!D92,szakasz9!D99,szakasz9!D106,szakasz9!D113,szakasz9!D120,szakasz9!D127,szakasz9!D134,szakasz9!D141,szakasz9!D148,szakasz9!D155,szakasz9!D162,szakasz9!D169,szakasz9!D176,szakasz9!D183,szakasz9!D190,szakasz9!D197,szakasz9!D204,szakasz9!D211,szakasz9!D218,szakasz9!D225,szakasz9!D232)</f>
        <v>279.15000000000003</v>
      </c>
      <c r="S16" s="164">
        <f>SUM(szakasz9!E8,szakasz9!E15,szakasz9!E22,szakasz9!E29,szakasz9!E36,szakasz9!E43,szakasz9!E50,szakasz9!E57,szakasz9!E64,szakasz9!E71,szakasz9!E78,szakasz9!E85,szakasz9!E92,szakasz9!E99,szakasz9!E106,szakasz9!E113,szakasz9!E120,szakasz9!E127,szakasz9!E134,szakasz9!E141,szakasz9!E148,szakasz9!E155,szakasz9!E162,szakasz9!E169,szakasz9!E176,szakasz9!E183,szakasz9!E190,szakasz9!E197,szakasz9!E204,szakasz9!E211,szakasz9!E218,szakasz9!E225,szakasz9!E232)</f>
        <v>33</v>
      </c>
      <c r="T16" s="265">
        <f>SUM(szakasz10!D8,szakasz10!D15,szakasz10!D22,szakasz10!D29,szakasz10!D36,szakasz10!D43,szakasz10!D50,szakasz10!D57,szakasz10!D64,szakasz10!D71,szakasz10!D78,szakasz10!D85,szakasz10!D92,szakasz10!D99,szakasz10!D106,szakasz10!D113,szakasz10!D120,szakasz10!D127,szakasz10!D134,szakasz10!D141,szakasz10!D148,szakasz10!D155,szakasz10!D162,szakasz10!D169,szakasz10!D176,szakasz10!D183,szakasz10!D190,szakasz10!D197,szakasz10!D204,szakasz10!D211,szakasz10!D218,szakasz10!D225,szakasz10!D232)</f>
        <v>403.42000000000013</v>
      </c>
      <c r="U16" s="164">
        <f>SUM(szakasz10!E8,szakasz10!E15,szakasz10!E22,szakasz10!E29,szakasz10!E36,szakasz10!E43,szakasz10!E50,szakasz10!E57,szakasz10!E64,szakasz10!E71,szakasz10!E78,szakasz10!E85,szakasz10!E92,szakasz10!E99,szakasz10!E106,szakasz10!E113,szakasz10!E120,szakasz10!E127,szakasz10!E134,szakasz10!E141,szakasz10!E148,szakasz10!E155,szakasz10!E162,szakasz10!E169,szakasz10!E176,szakasz10!E183,szakasz10!E190,szakasz10!E197,szakasz10!E204,szakasz10!E211,szakasz10!E218,szakasz10!E225,szakasz10!E232)</f>
        <v>42</v>
      </c>
      <c r="V16" s="222">
        <f t="shared" ref="V16:V21" si="1">SUM(B16,D16,F16,H16,J16,L16,N16,P16,R16,T16)</f>
        <v>3513.0800000000004</v>
      </c>
      <c r="W16" s="184">
        <f t="shared" ref="W16:W21" si="2">SUM(C16,E16,G16,I16,K16,M16,O16,Q16,S16,U16)</f>
        <v>386</v>
      </c>
    </row>
    <row r="17" spans="1:23" ht="18" customHeight="1">
      <c r="A17" s="133" t="s">
        <v>216</v>
      </c>
      <c r="B17" s="262">
        <f>SUM(szakasz1!D9,szakasz1!D16,szakasz1!D23,szakasz1!D30,szakasz1!D37,szakasz1!D44,szakasz1!D51,szakasz1!D58,szakasz1!D65,szakasz1!D72,szakasz1!D79,szakasz1!D86,szakasz1!D93,szakasz1!D100,szakasz1!D107,szakasz1!D114,szakasz1!D121,szakasz1!D128,szakasz1!D135,szakasz1!D142,szakasz1!D149,szakasz1!D156,szakasz1!D163,szakasz1!D170,szakasz1!D177,szakasz1!D184,szakasz1!D191,szakasz1!D198,szakasz1!D205,szakasz1!D212,szakasz1!D219,szakasz1!D226,szakasz1!D233)</f>
        <v>737.95</v>
      </c>
      <c r="C17" s="164">
        <f>SUM(szakasz1!E9,szakasz1!E16,szakasz1!E23,szakasz1!E30,szakasz1!E37,szakasz1!E44,szakasz1!E51,szakasz1!E58,szakasz1!E65,szakasz1!E72,szakasz1!E79,szakasz1!E86,szakasz1!E93,szakasz1!E100,szakasz1!E107,szakasz1!E114,szakasz1!E121,szakasz1!E128,szakasz1!E135,szakasz1!E142,szakasz1!E149,szakasz1!E156,szakasz1!E163,szakasz1!E170,szakasz1!E177,szakasz1!E184,szakasz1!E191,szakasz1!E198,szakasz1!E205,szakasz1!E212,szakasz1!E219,szakasz1!E226,szakasz1!E233)</f>
        <v>103</v>
      </c>
      <c r="D17" s="263">
        <f>SUM(szakasz2!D9,szakasz2!D16,szakasz2!D23,szakasz2!D30,szakasz2!D37,szakasz2!D44,szakasz2!D51,szakasz2!D58,szakasz2!D65,szakasz2!D72,szakasz2!D79,szakasz2!D86,szakasz2!D93,szakasz2!D100,szakasz2!D107,szakasz2!D114,szakasz2!D121,szakasz2!D128,szakasz2!D135,szakasz2!D142,szakasz2!D149,szakasz2!D156,szakasz2!D163,szakasz2!D170,szakasz2!D177,szakasz2!D184,szakasz2!D191,szakasz2!D198,szakasz2!D205,szakasz2!D212,szakasz2!D219,szakasz2!D226,szakasz2!D233)</f>
        <v>630.85000000000014</v>
      </c>
      <c r="E17" s="164">
        <f>SUM(szakasz2!E9,szakasz2!E16,szakasz2!E23,szakasz2!E30,szakasz2!E37,szakasz2!E44,szakasz2!E51,szakasz2!E58,szakasz2!E65,szakasz2!E72,szakasz2!E79,szakasz2!E86,szakasz2!E93,szakasz2!E100,szakasz2!E107,szakasz2!E114,szakasz2!E121,szakasz2!E128,szakasz2!E135,szakasz2!E142,szakasz2!E149,szakasz2!E156,szakasz2!E163,szakasz2!E170,szakasz2!E177,szakasz2!E184,szakasz2!E191,szakasz2!E198,szakasz2!E205,szakasz2!E212,szakasz2!E219,szakasz2!E226,szakasz2!E233)</f>
        <v>100</v>
      </c>
      <c r="F17" s="264">
        <f>SUM(szakasz3!D9,szakasz3!D16,szakasz3!D23,szakasz3!D30,szakasz3!D37,szakasz3!D44,szakasz3!D51,szakasz3!D58,szakasz3!D65,szakasz3!D72,szakasz3!D79,szakasz3!D86,szakasz3!D93,szakasz3!D100,szakasz3!D107,szakasz3!D114,szakasz3!D121,szakasz3!D128,szakasz3!D135,szakasz3!D142,szakasz3!D149,szakasz3!D156,szakasz3!D163,szakasz3!D170,szakasz3!D177,szakasz3!D184,szakasz3!D191,szakasz3!D198,szakasz3!D205,szakasz3!D212,szakasz3!D219,szakasz3!D226,szakasz3!D233)</f>
        <v>636.6</v>
      </c>
      <c r="G17" s="164">
        <f>SUM(szakasz3!E9,szakasz3!E16,szakasz3!E23,szakasz3!E30,szakasz3!E37,szakasz3!E44,szakasz3!E51,szakasz3!E58,szakasz3!E65,szakasz3!E72,szakasz3!E79,szakasz3!E86,szakasz3!E93,szakasz3!E100,szakasz3!E107,szakasz3!E114,szakasz3!E121,szakasz3!E128,szakasz3!E135,szakasz3!E142,szakasz3!E149,szakasz3!E156,szakasz3!E163,szakasz3!E170,szakasz3!E177,szakasz3!E184,szakasz3!E191,szakasz3!E198,szakasz3!E205,szakasz3!E212,szakasz3!E219,szakasz3!E226,szakasz3!E233)</f>
        <v>78</v>
      </c>
      <c r="H17" s="264">
        <f>SUM(szakasz4!D9,szakasz4!D16,szakasz4!D23,szakasz4!D30,szakasz4!D37,szakasz4!D44,szakasz4!D51,szakasz4!D58,szakasz4!D65,szakasz4!D72,szakasz4!D79,szakasz4!D86,szakasz4!D93,szakasz4!D100,szakasz4!D107,szakasz4!D114,szakasz4!D121,szakasz4!D128,szakasz4!D135,szakasz4!D142,szakasz4!D149,szakasz4!D156,szakasz4!D163,szakasz4!D170,szakasz4!D177,szakasz4!D184,szakasz4!D191,szakasz4!D198,szakasz4!D205,szakasz4!D212,szakasz4!D219,szakasz4!D226,szakasz4!D233)</f>
        <v>470.57499999999999</v>
      </c>
      <c r="I17" s="164">
        <f>SUM(szakasz4!E9,szakasz4!E16,szakasz4!E23,szakasz4!E30,szakasz4!E37,szakasz4!E44,szakasz4!E51,szakasz4!E58,szakasz4!E65,szakasz4!E72,szakasz4!E79,szakasz4!E86,szakasz4!E93,szakasz4!E100,szakasz4!E107,szakasz4!E114,szakasz4!E121,szakasz4!E128,szakasz4!E135,szakasz4!E142,szakasz4!E149,szakasz4!E156,szakasz4!E163,szakasz4!E170,szakasz4!E177,szakasz4!E184,szakasz4!E191,szakasz4!E198,szakasz4!E205,szakasz4!E212,szakasz4!E219,szakasz4!E226,szakasz4!E233)</f>
        <v>69</v>
      </c>
      <c r="J17" s="264">
        <f>SUM(szakasz5!D9,szakasz5!D16,szakasz5!D23,szakasz5!D30,szakasz5!D37,szakasz5!D44,szakasz5!D51,szakasz5!D58,szakasz5!D65,szakasz5!D72,szakasz5!D79,szakasz5!D86,szakasz5!D93,szakasz5!D100,szakasz5!D107,szakasz5!D114,szakasz5!D121,szakasz5!D128,szakasz5!D135,szakasz5!D142,szakasz5!D149,szakasz5!D156,szakasz5!D163,szakasz5!D170,szakasz5!D177,szakasz5!D184,szakasz5!D191,szakasz5!D198,szakasz5!D205,szakasz5!D212,szakasz5!D219,szakasz5!D226,szakasz5!D233)</f>
        <v>559.87</v>
      </c>
      <c r="K17" s="164">
        <f>SUM(szakasz5!E9,szakasz5!E16,szakasz5!E23,szakasz5!E30,szakasz5!E37,szakasz5!E44,szakasz5!E51,szakasz5!E58,szakasz5!E65,szakasz5!E72,szakasz5!E79,szakasz5!E86,szakasz5!E93,szakasz5!E100,szakasz5!E107,szakasz5!E114,szakasz5!E121,szakasz5!E128,szakasz5!E135,szakasz5!E142,szakasz5!E149,szakasz5!E156,szakasz5!E163,szakasz5!E170,szakasz5!E177,szakasz5!E184,szakasz5!E191,szakasz5!E198,szakasz5!E205,szakasz5!E212,szakasz5!E219,szakasz5!E226,szakasz5!E233)</f>
        <v>79</v>
      </c>
      <c r="L17" s="265">
        <f>SUM(szakasz6!D9,szakasz6!D16,szakasz6!D23,szakasz6!D30,szakasz6!D37,szakasz6!D44,szakasz6!D51,szakasz6!D58,szakasz6!D65,szakasz6!D72,szakasz6!D79,szakasz6!D86,szakasz6!D93,szakasz6!D100,szakasz6!D107,szakasz6!D114,szakasz6!D121,szakasz6!D128,szakasz6!D135,szakasz6!D142,szakasz6!D149,szakasz6!D156,szakasz6!D163,szakasz6!D170,szakasz6!D177,szakasz6!D184,szakasz6!D191,szakasz6!D198,szakasz6!D205,szakasz6!D212,szakasz6!D219,szakasz6!D226,szakasz6!D233)</f>
        <v>476.5200000000001</v>
      </c>
      <c r="M17" s="164">
        <f>SUM(szakasz6!E9,szakasz6!E16,szakasz6!E23,szakasz6!E30,szakasz6!E37,szakasz6!E44,szakasz6!E51,szakasz6!E58,szakasz6!E65,szakasz6!E72,szakasz6!E79,szakasz6!E86,szakasz6!E93,szakasz6!E100,szakasz6!E107,szakasz6!E114,szakasz6!E121,szakasz6!E128,szakasz6!E135,szakasz6!E142,szakasz6!E149,szakasz6!E156,szakasz6!E163,szakasz6!E170,szakasz6!E177,szakasz6!E184,szakasz6!E191,szakasz6!E198,szakasz6!E205,szakasz6!E212,szakasz6!E219,szakasz6!E226,szakasz6!E233)</f>
        <v>66</v>
      </c>
      <c r="N17" s="265">
        <f>SUM(szakasz7!D9,szakasz7!D16,szakasz7!D23,szakasz7!D30,szakasz7!D37,szakasz7!D44,szakasz7!D51,szakasz7!D58,szakasz7!D65,szakasz7!D72,szakasz7!D79,szakasz7!D86,szakasz7!D93,szakasz7!D100,szakasz7!D107,szakasz7!D114,szakasz7!D121,szakasz7!D128,szakasz7!D135,szakasz7!D142,szakasz7!D149,szakasz7!D156,szakasz7!D163,szakasz7!D170,szakasz7!D177,szakasz7!D184,szakasz7!D191,szakasz7!D198,szakasz7!D205,szakasz7!D212,szakasz7!D219,szakasz7!D226,szakasz7!D233)</f>
        <v>597.97500000000014</v>
      </c>
      <c r="O17" s="164">
        <f>SUM(szakasz7!E9,szakasz7!E16,szakasz7!E23,szakasz7!E30,szakasz7!E37,szakasz7!E44,szakasz7!E51,szakasz7!E58,szakasz7!E65,szakasz7!E72,szakasz7!E79,szakasz7!E86,szakasz7!E93,szakasz7!E100,szakasz7!E107,szakasz7!E114,szakasz7!E121,szakasz7!E128,szakasz7!E135,szakasz7!E142,szakasz7!E149,szakasz7!E156,szakasz7!E163,szakasz7!E170,szakasz7!E177,szakasz7!E184,szakasz7!E191,szakasz7!E198,szakasz7!E205,szakasz7!E212,szakasz7!E219,szakasz7!E226,szakasz7!E233)</f>
        <v>81</v>
      </c>
      <c r="P17" s="265">
        <f>SUM(szakasz8!D9,szakasz8!D16,szakasz8!D23,szakasz8!D30,szakasz8!D37,szakasz8!D44,szakasz8!D51,szakasz8!D58,szakasz8!D65,szakasz8!D72,szakasz8!D79,szakasz8!D86,szakasz8!D93,szakasz8!D100,szakasz8!D107,szakasz8!D114,szakasz8!D121,szakasz8!D128,szakasz8!D135,szakasz8!D142,szakasz8!D149,szakasz8!D156,szakasz8!D163,szakasz8!D170,szakasz8!D177,szakasz8!D184,szakasz8!D191,szakasz8!D198,szakasz8!D205,szakasz8!D212,szakasz8!D219,szakasz8!D226,szakasz8!D233)</f>
        <v>673.34999999999991</v>
      </c>
      <c r="Q17" s="164">
        <f>SUM(szakasz8!E9,szakasz8!E16,szakasz8!E23,szakasz8!E30,szakasz8!E37,szakasz8!E44,szakasz8!E51,szakasz8!E58,szakasz8!E65,szakasz8!E72,szakasz8!E79,szakasz8!E86,szakasz8!E93,szakasz8!E100,szakasz8!E107,szakasz8!E114,szakasz8!E121,szakasz8!E128,szakasz8!E135,szakasz8!E142,szakasz8!E149,szakasz8!E156,szakasz8!E163,szakasz8!E170,szakasz8!E177,szakasz8!E184,szakasz8!E191,szakasz8!E198,szakasz8!E205,szakasz8!E212,szakasz8!E219,szakasz8!E226,szakasz8!E233)</f>
        <v>97</v>
      </c>
      <c r="R17" s="265">
        <f>SUM(szakasz9!D9,szakasz9!D16,szakasz9!D23,szakasz9!D30,szakasz9!D37,szakasz9!D44,szakasz9!D51,szakasz9!D58,szakasz9!D65,szakasz9!D72,szakasz9!D79,szakasz9!D86,szakasz9!D93,szakasz9!D100,szakasz9!D107,szakasz9!D114,szakasz9!D121,szakasz9!D128,szakasz9!D135,szakasz9!D142,szakasz9!D149,szakasz9!D156,szakasz9!D163,szakasz9!D170,szakasz9!D177,szakasz9!D184,szakasz9!D191,szakasz9!D198,szakasz9!D205,szakasz9!D212,szakasz9!D219,szakasz9!D226,szakasz9!D233)</f>
        <v>432.24999999999994</v>
      </c>
      <c r="S17" s="164">
        <f>SUM(szakasz9!E9,szakasz9!E16,szakasz9!E23,szakasz9!E30,szakasz9!E37,szakasz9!E44,szakasz9!E51,szakasz9!E58,szakasz9!E65,szakasz9!E72,szakasz9!E79,szakasz9!E86,szakasz9!E93,szakasz9!E100,szakasz9!E107,szakasz9!E114,szakasz9!E121,szakasz9!E128,szakasz9!E135,szakasz9!E142,szakasz9!E149,szakasz9!E156,szakasz9!E163,szakasz9!E170,szakasz9!E177,szakasz9!E184,szakasz9!E191,szakasz9!E198,szakasz9!E205,szakasz9!E212,szakasz9!E219,szakasz9!E226,szakasz9!E233)</f>
        <v>59</v>
      </c>
      <c r="T17" s="265">
        <f>SUM(szakasz10!D9,szakasz10!D16,szakasz10!D23,szakasz10!D30,szakasz10!D37,szakasz10!D44,szakasz10!D51,szakasz10!D58,szakasz10!D65,szakasz10!D72,szakasz10!D79,szakasz10!D86,szakasz10!D93,szakasz10!D100,szakasz10!D107,szakasz10!D114,szakasz10!D121,szakasz10!D128,szakasz10!D135,szakasz10!D142,szakasz10!D149,szakasz10!D156,szakasz10!D163,szakasz10!D170,szakasz10!D177,szakasz10!D184,szakasz10!D191,szakasz10!D198,szakasz10!D205,szakasz10!D212,szakasz10!D219,szakasz10!D226,szakasz10!D233)</f>
        <v>484.17499999999995</v>
      </c>
      <c r="U17" s="164">
        <f>SUM(szakasz10!E9,szakasz10!E16,szakasz10!E23,szakasz10!E30,szakasz10!E37,szakasz10!E44,szakasz10!E51,szakasz10!E58,szakasz10!E65,szakasz10!E72,szakasz10!E79,szakasz10!E86,szakasz10!E93,szakasz10!E100,szakasz10!E107,szakasz10!E114,szakasz10!E121,szakasz10!E128,szakasz10!E135,szakasz10!E142,szakasz10!E149,szakasz10!E156,szakasz10!E163,szakasz10!E170,szakasz10!E177,szakasz10!E184,szakasz10!E191,szakasz10!E198,szakasz10!E205,szakasz10!E212,szakasz10!E219,szakasz10!E226,szakasz10!E233)</f>
        <v>71</v>
      </c>
      <c r="V17" s="222">
        <f t="shared" si="1"/>
        <v>5700.1150000000007</v>
      </c>
      <c r="W17" s="184">
        <f t="shared" si="2"/>
        <v>803</v>
      </c>
    </row>
    <row r="18" spans="1:23" ht="18" customHeight="1">
      <c r="A18" s="133" t="s">
        <v>217</v>
      </c>
      <c r="B18" s="262">
        <f>SUM(szakasz1!D10,szakasz1!D17,szakasz1!D24,szakasz1!D31,szakasz1!D38,szakasz1!D45,szakasz1!D52,szakasz1!D59,szakasz1!D66,szakasz1!D73,szakasz1!D80,szakasz1!D87,szakasz1!D94,szakasz1!D101,szakasz1!D108,szakasz1!D115,szakasz1!D122,szakasz1!D129,szakasz1!D136,szakasz1!D143,szakasz1!D150,szakasz1!D157,szakasz1!D164,szakasz1!D171,szakasz1!D178,szakasz1!D185,szakasz1!D192,szakasz1!D199,szakasz1!D206,szakasz1!D213,szakasz1!D220,szakasz1!D227,szakasz1!D234)</f>
        <v>319.62499999999994</v>
      </c>
      <c r="C18" s="164">
        <f>SUM(szakasz1!E10,szakasz1!E17,szakasz1!E24,szakasz1!E31,szakasz1!E38,szakasz1!E45,szakasz1!E52,szakasz1!E59,szakasz1!E66,szakasz1!E73,szakasz1!E80,szakasz1!E87,szakasz1!E94,szakasz1!E101,szakasz1!E108,szakasz1!E115,szakasz1!E122,szakasz1!E129,szakasz1!E136,szakasz1!E143,szakasz1!E150,szakasz1!E157,szakasz1!E164,szakasz1!E171,szakasz1!E178,szakasz1!E185,szakasz1!E192,szakasz1!E199,szakasz1!E206,szakasz1!E213,szakasz1!E220,szakasz1!E227,szakasz1!E234)</f>
        <v>30</v>
      </c>
      <c r="D18" s="263">
        <f>SUM(szakasz2!D10,szakasz2!D17,szakasz2!D24,szakasz2!D31,szakasz2!D38,szakasz2!D45,szakasz2!D52,szakasz2!D59,szakasz2!D66,szakasz2!D73,szakasz2!D80,szakasz2!D87,szakasz2!D94,szakasz2!D101,szakasz2!D108,szakasz2!D115,szakasz2!D122,szakasz2!D129,szakasz2!D136,szakasz2!D143,szakasz2!D150,szakasz2!D157,szakasz2!D164,szakasz2!D171,szakasz2!D178,szakasz2!D185,szakasz2!D192,szakasz2!D199,szakasz2!D206,szakasz2!D213,szakasz2!D220,szakasz2!D227,szakasz2!D234)</f>
        <v>918.7</v>
      </c>
      <c r="E18" s="164">
        <f>SUM(szakasz2!E10,szakasz2!E17,szakasz2!E24,szakasz2!E31,szakasz2!E38,szakasz2!E45,szakasz2!E52,szakasz2!E59,szakasz2!E66,szakasz2!E73,szakasz2!E80,szakasz2!E87,szakasz2!E94,szakasz2!E101,szakasz2!E108,szakasz2!E115,szakasz2!E122,szakasz2!E129,szakasz2!E136,szakasz2!E143,szakasz2!E150,szakasz2!E157,szakasz2!E164,szakasz2!E171,szakasz2!E178,szakasz2!E185,szakasz2!E192,szakasz2!E199,szakasz2!E206,szakasz2!E213,szakasz2!E220,szakasz2!E227,szakasz2!E234)</f>
        <v>99</v>
      </c>
      <c r="F18" s="264">
        <f>SUM(szakasz3!D10,szakasz3!D17,szakasz3!D24,szakasz3!D31,szakasz3!D38,szakasz3!D45,szakasz3!D52,szakasz3!D59,szakasz3!D66,szakasz3!D73,szakasz3!D80,szakasz3!D87,szakasz3!D94,szakasz3!D101,szakasz3!D108,szakasz3!D115,szakasz3!D122,szakasz3!D129,szakasz3!D136,szakasz3!D143,szakasz3!D150,szakasz3!D157,szakasz3!D164,szakasz3!D171,szakasz3!D178,szakasz3!D185,szakasz3!D192,szakasz3!D199,szakasz3!D206,szakasz3!D213,szakasz3!D220,szakasz3!D227,szakasz3!D234)</f>
        <v>291.10000000000008</v>
      </c>
      <c r="G18" s="164">
        <f>SUM(szakasz3!E10,szakasz3!E17,szakasz3!E24,szakasz3!E31,szakasz3!E38,szakasz3!E45,szakasz3!E52,szakasz3!E59,szakasz3!E66,szakasz3!E73,szakasz3!E80,szakasz3!E87,szakasz3!E94,szakasz3!E101,szakasz3!E108,szakasz3!E115,szakasz3!E122,szakasz3!E129,szakasz3!E136,szakasz3!E143,szakasz3!E150,szakasz3!E157,szakasz3!E164,szakasz3!E171,szakasz3!E178,szakasz3!E185,szakasz3!E192,szakasz3!E199,szakasz3!E206,szakasz3!E213,szakasz3!E220,szakasz3!E227,szakasz3!E234)</f>
        <v>28</v>
      </c>
      <c r="H18" s="409">
        <f>SUM(szakasz4!D10,szakasz4!D17,szakasz4!D24,szakasz4!D31,szakasz4!D38,szakasz4!D45,szakasz4!D52,szakasz4!D59,szakasz4!D66,szakasz4!D73,szakasz4!D80,szakasz4!D87,szakasz4!D94,szakasz4!D101,szakasz4!D108,szakasz4!D115,szakasz4!D122,szakasz4!D129,szakasz4!D136,szakasz4!D143,szakasz4!D150,szakasz4!D157,szakasz4!D164,szakasz4!D171,szakasz4!D178,szakasz4!D185,szakasz4!D192,szakasz4!D199,szakasz4!D206,szakasz4!D213,szakasz4!D220,szakasz4!D227,szakasz4!D234)</f>
        <v>525.09999999999991</v>
      </c>
      <c r="I18" s="164">
        <f>SUM(szakasz4!E10,szakasz4!E17,szakasz4!E24,szakasz4!E31,szakasz4!E38,szakasz4!E45,szakasz4!E52,szakasz4!E59,szakasz4!E66,szakasz4!E73,szakasz4!E80,szakasz4!E87,szakasz4!E94,szakasz4!E101,szakasz4!E108,szakasz4!E115,szakasz4!E122,szakasz4!E129,szakasz4!E136,szakasz4!E143,szakasz4!E150,szakasz4!E157,szakasz4!E164,szakasz4!E171,szakasz4!E178,szakasz4!E185,szakasz4!E192,szakasz4!E199,szakasz4!E206,szakasz4!E213,szakasz4!E220,szakasz4!E227,szakasz4!E234)</f>
        <v>58</v>
      </c>
      <c r="J18" s="264">
        <f>SUM(szakasz5!D10,szakasz5!D17,szakasz5!D24,szakasz5!D31,szakasz5!D38,szakasz5!D45,szakasz5!D52,szakasz5!D59,szakasz5!D66,szakasz5!D73,szakasz5!D80,szakasz5!D87,szakasz5!D94,szakasz5!D101,szakasz5!D108,szakasz5!D115,szakasz5!D122,szakasz5!D129,szakasz5!D136,szakasz5!D143,szakasz5!D150,szakasz5!D157,szakasz5!D164,szakasz5!D171,szakasz5!D178,szakasz5!D185,szakasz5!D192,szakasz5!D199,szakasz5!D206,szakasz5!D213,szakasz5!D220,szakasz5!D227,szakasz5!D234)</f>
        <v>404.45</v>
      </c>
      <c r="K18" s="164">
        <f>SUM(szakasz5!E10,szakasz5!E17,szakasz5!E24,szakasz5!E31,szakasz5!E38,szakasz5!E45,szakasz5!E52,szakasz5!E59,szakasz5!E66,szakasz5!E73,szakasz5!E80,szakasz5!E87,szakasz5!E94,szakasz5!E101,szakasz5!E108,szakasz5!E115,szakasz5!E122,szakasz5!E129,szakasz5!E136,szakasz5!E143,szakasz5!E150,szakasz5!E157,szakasz5!E164,szakasz5!E171,szakasz5!E178,szakasz5!E185,szakasz5!E192,szakasz5!E199,szakasz5!E206,szakasz5!E213,szakasz5!E220,szakasz5!E227,szakasz5!E234)</f>
        <v>34</v>
      </c>
      <c r="L18" s="265">
        <f>SUM(szakasz6!D10,szakasz6!D17,szakasz6!D24,szakasz6!D31,szakasz6!D38,szakasz6!D45,szakasz6!D52,szakasz6!D59,szakasz6!D66,szakasz6!D73,szakasz6!D80,szakasz6!D87,szakasz6!D94,szakasz6!D101,szakasz6!D108,szakasz6!D115,szakasz6!D122,szakasz6!D129,szakasz6!D136,szakasz6!D143,szakasz6!D150,szakasz6!D157,szakasz6!D164,szakasz6!D171,szakasz6!D178,szakasz6!D185,szakasz6!D192,szakasz6!D199,szakasz6!D206,szakasz6!D213,szakasz6!D220,szakasz6!D227,szakasz6!D234)</f>
        <v>895.74999999999977</v>
      </c>
      <c r="M18" s="164">
        <f>SUM(szakasz6!E10,szakasz6!E17,szakasz6!E24,szakasz6!E31,szakasz6!E38,szakasz6!E45,szakasz6!E52,szakasz6!E59,szakasz6!E66,szakasz6!E73,szakasz6!E80,szakasz6!E87,szakasz6!E94,szakasz6!E101,szakasz6!E108,szakasz6!E115,szakasz6!E122,szakasz6!E129,szakasz6!E136,szakasz6!E143,szakasz6!E150,szakasz6!E157,szakasz6!E164,szakasz6!E171,szakasz6!E178,szakasz6!E185,szakasz6!E192,szakasz6!E199,szakasz6!E206,szakasz6!E213,szakasz6!E220,szakasz6!E227,szakasz6!E234)</f>
        <v>91</v>
      </c>
      <c r="N18" s="265">
        <f>SUM(szakasz7!D10,szakasz7!D17,szakasz7!D24,szakasz7!D31,szakasz7!D38,szakasz7!D45,szakasz7!D52,szakasz7!D59,szakasz7!D66,szakasz7!D73,szakasz7!D80,szakasz7!D87,szakasz7!D94,szakasz7!D101,szakasz7!D108,szakasz7!D115,szakasz7!D122,szakasz7!D129,szakasz7!D136,szakasz7!D143,szakasz7!D150,szakasz7!D157,szakasz7!D164,szakasz7!D171,szakasz7!D178,szakasz7!D185,szakasz7!D192,szakasz7!D199,szakasz7!D206,szakasz7!D213,szakasz7!D220,szakasz7!D227,szakasz7!D234)</f>
        <v>456.99999999999994</v>
      </c>
      <c r="O18" s="164">
        <f>SUM(szakasz7!E10,szakasz7!E17,szakasz7!E24,szakasz7!E31,szakasz7!E38,szakasz7!E45,szakasz7!E52,szakasz7!E59,szakasz7!E66,szakasz7!E73,szakasz7!E80,szakasz7!E87,szakasz7!E94,szakasz7!E101,szakasz7!E108,szakasz7!E115,szakasz7!E122,szakasz7!E129,szakasz7!E136,szakasz7!E143,szakasz7!E150,szakasz7!E157,szakasz7!E164,szakasz7!E171,szakasz7!E178,szakasz7!E185,szakasz7!E192,szakasz7!E199,szakasz7!E206,szakasz7!E213,szakasz7!E220,szakasz7!E227,szakasz7!E234)</f>
        <v>41</v>
      </c>
      <c r="P18" s="265">
        <f>SUM(szakasz8!D10,szakasz8!D17,szakasz8!D24,szakasz8!D31,szakasz8!D38,szakasz8!D45,szakasz8!D52,szakasz8!D59,szakasz8!D66,szakasz8!D73,szakasz8!D80,szakasz8!D87,szakasz8!D94,szakasz8!D101,szakasz8!D108,szakasz8!D115,szakasz8!D122,szakasz8!D129,szakasz8!D136,szakasz8!D143,szakasz8!D150,szakasz8!D157,szakasz8!D164,szakasz8!D171,szakasz8!D178,szakasz8!D185,szakasz8!D192,szakasz8!D199,szakasz8!D206,szakasz8!D213,szakasz8!D220,szakasz8!D227,szakasz8!D234)</f>
        <v>1083.0149999999999</v>
      </c>
      <c r="Q18" s="164">
        <f>SUM(szakasz8!E10,szakasz8!E17,szakasz8!E24,szakasz8!E31,szakasz8!E38,szakasz8!E45,szakasz8!E52,szakasz8!E59,szakasz8!E66,szakasz8!E73,szakasz8!E80,szakasz8!E87,szakasz8!E94,szakasz8!E101,szakasz8!E108,szakasz8!E115,szakasz8!E122,szakasz8!E129,szakasz8!E136,szakasz8!E143,szakasz8!E150,szakasz8!E157,szakasz8!E164,szakasz8!E171,szakasz8!E178,szakasz8!E185,szakasz8!E192,szakasz8!E199,szakasz8!E206,szakasz8!E213,szakasz8!E220,szakasz8!E227,szakasz8!E234)</f>
        <v>112</v>
      </c>
      <c r="R18" s="265">
        <f>SUM(szakasz9!D10,szakasz9!D17,szakasz9!D24,szakasz9!D31,szakasz9!D38,szakasz9!D45,szakasz9!D52,szakasz9!D59,szakasz9!D66,szakasz9!D73,szakasz9!D80,szakasz9!D87,szakasz9!D94,szakasz9!D101,szakasz9!D108,szakasz9!D115,szakasz9!D122,szakasz9!D129,szakasz9!D136,szakasz9!D143,szakasz9!D150,szakasz9!D157,szakasz9!D164,szakasz9!D171,szakasz9!D178,szakasz9!D185,szakasz9!D192,szakasz9!D199,szakasz9!D206,szakasz9!D213,szakasz9!D220,szakasz9!D227,szakasz9!D234)</f>
        <v>410</v>
      </c>
      <c r="S18" s="164">
        <f>SUM(szakasz9!E10,szakasz9!E17,szakasz9!E24,szakasz9!E31,szakasz9!E38,szakasz9!E45,szakasz9!E52,szakasz9!E59,szakasz9!E66,szakasz9!E73,szakasz9!E80,szakasz9!E87,szakasz9!E94,szakasz9!E101,szakasz9!E108,szakasz9!E115,szakasz9!E122,szakasz9!E129,szakasz9!E136,szakasz9!E143,szakasz9!E150,szakasz9!E157,szakasz9!E164,szakasz9!E171,szakasz9!E178,szakasz9!E185,szakasz9!E192,szakasz9!E199,szakasz9!E206,szakasz9!E213,szakasz9!E220,szakasz9!E227,szakasz9!E234)</f>
        <v>39</v>
      </c>
      <c r="T18" s="265">
        <f>SUM(szakasz10!D10,szakasz10!D17,szakasz10!D24,szakasz10!D31,szakasz10!D38,szakasz10!D45,szakasz10!D52,szakasz10!D59,szakasz10!D66,szakasz10!D73,szakasz10!D80,szakasz10!D87,szakasz10!D94,szakasz10!D101,szakasz10!D108,szakasz10!D115,szakasz10!D122,szakasz10!D129,szakasz10!D136,szakasz10!D143,szakasz10!D150,szakasz10!D157,szakasz10!D164,szakasz10!D171,szakasz10!D178,szakasz10!D185,szakasz10!D192,szakasz10!D199,szakasz10!D206,szakasz10!D213,szakasz10!D220,szakasz10!D227,szakasz10!D234)</f>
        <v>602.22499999999991</v>
      </c>
      <c r="U18" s="164">
        <f>SUM(szakasz10!E10,szakasz10!E17,szakasz10!E24,szakasz10!E31,szakasz10!E38,szakasz10!E45,szakasz10!E52,szakasz10!E59,szakasz10!E66,szakasz10!E73,szakasz10!E80,szakasz10!E87,szakasz10!E94,szakasz10!E101,szakasz10!E108,szakasz10!E115,szakasz10!E122,szakasz10!E129,szakasz10!E136,szakasz10!E143,szakasz10!E150,szakasz10!E157,szakasz10!E164,szakasz10!E171,szakasz10!E178,szakasz10!E185,szakasz10!E192,szakasz10!E199,szakasz10!E206,szakasz10!E213,szakasz10!E220,szakasz10!E227,szakasz10!E234)</f>
        <v>63</v>
      </c>
      <c r="V18" s="222">
        <f t="shared" si="1"/>
        <v>5906.9650000000001</v>
      </c>
      <c r="W18" s="184">
        <f t="shared" si="2"/>
        <v>595</v>
      </c>
    </row>
    <row r="19" spans="1:23" ht="18" customHeight="1">
      <c r="A19" s="133" t="s">
        <v>218</v>
      </c>
      <c r="B19" s="262">
        <f>SUM(szakasz1!D11,szakasz1!D18,szakasz1!D25,szakasz1!D32,szakasz1!D39,szakasz1!D46,szakasz1!D53,szakasz1!D60,szakasz1!D67,szakasz1!D74,szakasz1!D81,szakasz1!D88,szakasz1!D95,szakasz1!D102,szakasz1!D109,szakasz1!D116,szakasz1!D123,szakasz1!D130,szakasz1!D137,szakasz1!D144,szakasz1!D151,szakasz1!D158,szakasz1!D165,szakasz1!D172,szakasz1!D179,szakasz1!D186,szakasz1!D193,szakasz1!D200,szakasz1!D207,szakasz1!D214,szakasz1!D221,szakasz1!D228,szakasz1!D235)</f>
        <v>38.274999999999999</v>
      </c>
      <c r="C19" s="164">
        <f>SUM(szakasz1!E11,szakasz1!E18,szakasz1!E25,szakasz1!E32,szakasz1!E39,szakasz1!E46,szakasz1!E53,szakasz1!E60,szakasz1!E67,szakasz1!E74,szakasz1!E81,szakasz1!E88,szakasz1!E95,szakasz1!E102,szakasz1!E109,szakasz1!E116,szakasz1!E123,szakasz1!E130,szakasz1!E137,szakasz1!E144,szakasz1!E151,szakasz1!E158,szakasz1!E165,szakasz1!E172,szakasz1!E179,szakasz1!E186,szakasz1!E193,szakasz1!E200,szakasz1!E207,szakasz1!E214,szakasz1!E221,szakasz1!E228,szakasz1!E235)</f>
        <v>6</v>
      </c>
      <c r="D19" s="263">
        <f>SUM(szakasz2!D11,szakasz2!D18,szakasz2!D25,szakasz2!D32,szakasz2!D39,szakasz2!D46,szakasz2!D53,szakasz2!D60,szakasz2!D67,szakasz2!D74,szakasz2!D81,szakasz2!D88,szakasz2!D95,szakasz2!D102,szakasz2!D109,szakasz2!D116,szakasz2!D123,szakasz2!D130,szakasz2!D137,szakasz2!D144,szakasz2!D151,szakasz2!D158,szakasz2!D165,szakasz2!D172,szakasz2!D179,szakasz2!D186,szakasz2!D193,szakasz2!D200,szakasz2!D207,szakasz2!D214,szakasz2!D221,szakasz2!D228,szakasz2!D235)</f>
        <v>130.125</v>
      </c>
      <c r="E19" s="164">
        <f>SUM(szakasz2!E11,szakasz2!E18,szakasz2!E25,szakasz2!E32,szakasz2!E39,szakasz2!E46,szakasz2!E53,szakasz2!E60,szakasz2!E67,szakasz2!E74,szakasz2!E81,szakasz2!E88,szakasz2!E95,szakasz2!E102,szakasz2!E109,szakasz2!E116,szakasz2!E123,szakasz2!E130,szakasz2!E137,szakasz2!E144,szakasz2!E151,szakasz2!E158,szakasz2!E165,szakasz2!E172,szakasz2!E179,szakasz2!E186,szakasz2!E193,szakasz2!E200,szakasz2!E207,szakasz2!E214,szakasz2!E221,szakasz2!E228,szakasz2!E235)</f>
        <v>14</v>
      </c>
      <c r="F19" s="264">
        <f>SUM(szakasz3!D11,szakasz3!D18,szakasz3!D25,szakasz3!D32,szakasz3!D39,szakasz3!D46,szakasz3!D53,szakasz3!D60,szakasz3!D67,szakasz3!D74,szakasz3!D81,szakasz3!D88,szakasz3!D95,szakasz3!D102,szakasz3!D109,szakasz3!D116,szakasz3!D123,szakasz3!D130,szakasz3!D137,szakasz3!D144,szakasz3!D151,szakasz3!D158,szakasz3!D165,szakasz3!D172,szakasz3!D179,szakasz3!D186,szakasz3!D193,szakasz3!D200,szakasz3!D207,szakasz3!D214,szakasz3!D221,szakasz3!D228,szakasz3!D235)</f>
        <v>24.75</v>
      </c>
      <c r="G19" s="164">
        <f>SUM(szakasz3!E11,szakasz3!E18,szakasz3!E25,szakasz3!E32,szakasz3!E39,szakasz3!E46,szakasz3!E53,szakasz3!E60,szakasz3!E67,szakasz3!E74,szakasz3!E81,szakasz3!E88,szakasz3!E95,szakasz3!E102,szakasz3!E109,szakasz3!E116,szakasz3!E123,szakasz3!E130,szakasz3!E137,szakasz3!E144,szakasz3!E151,szakasz3!E158,szakasz3!E165,szakasz3!E172,szakasz3!E179,szakasz3!E186,szakasz3!E193,szakasz3!E200,szakasz3!E207,szakasz3!E214,szakasz3!E221,szakasz3!E228,szakasz3!E235)</f>
        <v>3</v>
      </c>
      <c r="H19" s="264">
        <f>SUM(szakasz4!D11,szakasz4!D18,szakasz4!D25,szakasz4!D32,szakasz4!D39,szakasz4!D46,szakasz4!D53,szakasz4!D60,szakasz4!D67,szakasz4!D74,szakasz4!D81,szakasz4!D88,szakasz4!D95,szakasz4!D102,szakasz4!D109,szakasz4!D116,szakasz4!D123,szakasz4!D130,szakasz4!D137,szakasz4!D144,szakasz4!D151,szakasz4!D158,szakasz4!D165,szakasz4!D172,szakasz4!D179,szakasz4!D186,szakasz4!D193,szakasz4!D200,szakasz4!D207,szakasz4!D214,szakasz4!D221,szakasz4!D228,szakasz4!D235)</f>
        <v>114.2</v>
      </c>
      <c r="I19" s="164">
        <f>SUM(szakasz4!E11,szakasz4!E18,szakasz4!E25,szakasz4!E32,szakasz4!E39,szakasz4!E46,szakasz4!E53,szakasz4!E60,szakasz4!E67,szakasz4!E74,szakasz4!E81,szakasz4!E88,szakasz4!E95,szakasz4!E102,szakasz4!E109,szakasz4!E116,szakasz4!E123,szakasz4!E130,szakasz4!E137,szakasz4!E144,szakasz4!E151,szakasz4!E158,szakasz4!E165,szakasz4!E172,szakasz4!E179,szakasz4!E186,szakasz4!E193,szakasz4!E200,szakasz4!E207,szakasz4!E214,szakasz4!E221,szakasz4!E228,szakasz4!E235)</f>
        <v>14</v>
      </c>
      <c r="J19" s="264">
        <f>SUM(szakasz5!D11,szakasz5!D18,szakasz5!D25,szakasz5!D32,szakasz5!D39,szakasz5!D46,szakasz5!D53,szakasz5!D60,szakasz5!D67,szakasz5!D74,szakasz5!D81,szakasz5!D88,szakasz5!D95,szakasz5!D102,szakasz5!D109,szakasz5!D116,szakasz5!D123,szakasz5!D130,szakasz5!D137,szakasz5!D144,szakasz5!D151,szakasz5!D158,szakasz5!D165,szakasz5!D172,szakasz5!D179,szakasz5!D186,szakasz5!D193,szakasz5!D200,szakasz5!D207,szakasz5!D214,szakasz5!D221,szakasz5!D228,szakasz5!D235)</f>
        <v>85.350000000000009</v>
      </c>
      <c r="K19" s="164">
        <f>SUM(szakasz5!E11,szakasz5!E18,szakasz5!E25,szakasz5!E32,szakasz5!E39,szakasz5!E46,szakasz5!E53,szakasz5!E60,szakasz5!E67,szakasz5!E74,szakasz5!E81,szakasz5!E88,szakasz5!E95,szakasz5!E102,szakasz5!E109,szakasz5!E116,szakasz5!E123,szakasz5!E130,szakasz5!E137,szakasz5!E144,szakasz5!E151,szakasz5!E158,szakasz5!E165,szakasz5!E172,szakasz5!E179,szakasz5!E186,szakasz5!E193,szakasz5!E200,szakasz5!E207,szakasz5!E214,szakasz5!E221,szakasz5!E228,szakasz5!E235)</f>
        <v>11</v>
      </c>
      <c r="L19" s="265">
        <f>SUM(szakasz6!D11,szakasz6!D18,szakasz6!D25,szakasz6!D32,szakasz6!D39,szakasz6!D46,szakasz6!D53,szakasz6!D60,szakasz6!D67,szakasz6!D74,szakasz6!D81,szakasz6!D88,szakasz6!D95,szakasz6!D102,szakasz6!D109,szakasz6!D116,szakasz6!D123,szakasz6!D130,szakasz6!D137,szakasz6!D144,szakasz6!D151,szakasz6!D158,szakasz6!D165,szakasz6!D172,szakasz6!D179,szakasz6!D186,szakasz6!D193,szakasz6!D200,szakasz6!D207,szakasz6!D214,szakasz6!D221,szakasz6!D228,szakasz6!D235)</f>
        <v>128.72500000000002</v>
      </c>
      <c r="M19" s="164">
        <f>SUM(szakasz6!E11,szakasz6!E18,szakasz6!E25,szakasz6!E32,szakasz6!E39,szakasz6!E46,szakasz6!E53,szakasz6!E60,szakasz6!E67,szakasz6!E74,szakasz6!E81,szakasz6!E88,szakasz6!E95,szakasz6!E102,szakasz6!E109,szakasz6!E116,szakasz6!E123,szakasz6!E130,szakasz6!E137,szakasz6!E144,szakasz6!E151,szakasz6!E158,szakasz6!E165,szakasz6!E172,szakasz6!E179,szakasz6!E186,szakasz6!E193,szakasz6!E200,szakasz6!E207,szakasz6!E214,szakasz6!E221,szakasz6!E228,szakasz6!E235)</f>
        <v>15</v>
      </c>
      <c r="N19" s="265">
        <f>SUM(szakasz7!D11,szakasz7!D18,szakasz7!D25,szakasz7!D32,szakasz7!D39,szakasz7!D46,szakasz7!D53,szakasz7!D60,szakasz7!D67,szakasz7!D74,szakasz7!D81,szakasz7!D88,szakasz7!D95,szakasz7!D102,szakasz7!D109,szakasz7!D116,szakasz7!D123,szakasz7!D130,szakasz7!D137,szakasz7!D144,szakasz7!D151,szakasz7!D158,szakasz7!D165,szakasz7!D172,szakasz7!D179,szakasz7!D186,szakasz7!D193,szakasz7!D200,szakasz7!D207,szakasz7!D214,szakasz7!D221,szakasz7!D228,szakasz7!D235)</f>
        <v>82.899999999999991</v>
      </c>
      <c r="O19" s="164">
        <f>SUM(szakasz7!E11,szakasz7!E18,szakasz7!E25,szakasz7!E32,szakasz7!E39,szakasz7!E46,szakasz7!E53,szakasz7!E60,szakasz7!E67,szakasz7!E74,szakasz7!E81,szakasz7!E88,szakasz7!E95,szakasz7!E102,szakasz7!E109,szakasz7!E116,szakasz7!E123,szakasz7!E130,szakasz7!E137,szakasz7!E144,szakasz7!E151,szakasz7!E158,szakasz7!E165,szakasz7!E172,szakasz7!E179,szakasz7!E186,szakasz7!E193,szakasz7!E200,szakasz7!E207,szakasz7!E214,szakasz7!E221,szakasz7!E228,szakasz7!E235)</f>
        <v>9</v>
      </c>
      <c r="P19" s="265">
        <f>SUM(szakasz8!D11,szakasz8!D18,szakasz8!D25,szakasz8!D32,szakasz8!D39,szakasz8!D46,szakasz8!D53,szakasz8!D60,szakasz8!D67,szakasz8!D74,szakasz8!D81,szakasz8!D88,szakasz8!D95,szakasz8!D102,szakasz8!D109,szakasz8!D116,szakasz8!D123,szakasz8!D130,szakasz8!D137,szakasz8!D144,szakasz8!D151,szakasz8!D158,szakasz8!D165,szakasz8!D172,szakasz8!D179,szakasz8!D186,szakasz8!D193,szakasz8!D200,szakasz8!D207,szakasz8!D214,szakasz8!D221,szakasz8!D228,szakasz8!D235)</f>
        <v>102.625</v>
      </c>
      <c r="Q19" s="164">
        <f>SUM(szakasz8!E11,szakasz8!E18,szakasz8!E25,szakasz8!E32,szakasz8!E39,szakasz8!E46,szakasz8!E53,szakasz8!E60,szakasz8!E67,szakasz8!E74,szakasz8!E81,szakasz8!E88,szakasz8!E95,szakasz8!E102,szakasz8!E109,szakasz8!E116,szakasz8!E123,szakasz8!E130,szakasz8!E137,szakasz8!E144,szakasz8!E151,szakasz8!E158,szakasz8!E165,szakasz8!E172,szakasz8!E179,szakasz8!E186,szakasz8!E193,szakasz8!E200,szakasz8!E207,szakasz8!E214,szakasz8!E221,szakasz8!E228,szakasz8!E235)</f>
        <v>12</v>
      </c>
      <c r="R19" s="265">
        <f>SUM(szakasz9!D11,szakasz9!D18,szakasz9!D25,szakasz9!D32,szakasz9!D39,szakasz9!D46,szakasz9!D53,szakasz9!D60,szakasz9!D67,szakasz9!D74,szakasz9!D81,szakasz9!D88,szakasz9!D95,szakasz9!D102,szakasz9!D109,szakasz9!D116,szakasz9!D123,szakasz9!D130,szakasz9!D137,szakasz9!D144,szakasz9!D151,szakasz9!D158,szakasz9!D165,szakasz9!D172,szakasz9!D179,szakasz9!D186,szakasz9!D193,szakasz9!D200,szakasz9!D207,szakasz9!D214,szakasz9!D221,szakasz9!D228,szakasz9!D235)</f>
        <v>68.2</v>
      </c>
      <c r="S19" s="164">
        <f>SUM(szakasz9!E11,szakasz9!E18,szakasz9!E25,szakasz9!E32,szakasz9!E39,szakasz9!E46,szakasz9!E53,szakasz9!E60,szakasz9!E67,szakasz9!E74,szakasz9!E81,szakasz9!E88,szakasz9!E95,szakasz9!E102,szakasz9!E109,szakasz9!E116,szakasz9!E123,szakasz9!E130,szakasz9!E137,szakasz9!E144,szakasz9!E151,szakasz9!E158,szakasz9!E165,szakasz9!E172,szakasz9!E179,szakasz9!E186,szakasz9!E193,szakasz9!E200,szakasz9!E207,szakasz9!E214,szakasz9!E221,szakasz9!E228,szakasz9!E235)</f>
        <v>7</v>
      </c>
      <c r="T19" s="265">
        <f>SUM(szakasz10!D11,szakasz10!D18,szakasz10!D25,szakasz10!D32,szakasz10!D39,szakasz10!D46,szakasz10!D53,szakasz10!D60,szakasz10!D67,szakasz10!D74,szakasz10!D81,szakasz10!D88,szakasz10!D95,szakasz10!D102,szakasz10!D109,szakasz10!D116,szakasz10!D123,szakasz10!D130,szakasz10!D137,szakasz10!D144,szakasz10!D151,szakasz10!D158,szakasz10!D165,szakasz10!D172,szakasz10!D179,szakasz10!D186,szakasz10!D193,szakasz10!D200,szakasz10!D207,szakasz10!D214,szakasz10!D221,szakasz10!D228,szakasz10!D235)</f>
        <v>95.524999999999991</v>
      </c>
      <c r="U19" s="164">
        <f>SUM(szakasz10!E11,szakasz10!E18,szakasz10!E25,szakasz10!E32,szakasz10!E39,szakasz10!E46,szakasz10!E53,szakasz10!E60,szakasz10!E67,szakasz10!E74,szakasz10!E81,szakasz10!E88,szakasz10!E95,szakasz10!E102,szakasz10!E109,szakasz10!E116,szakasz10!E123,szakasz10!E130,szakasz10!E137,szakasz10!E144,szakasz10!E151,szakasz10!E158,szakasz10!E165,szakasz10!E172,szakasz10!E179,szakasz10!E186,szakasz10!E193,szakasz10!E200,szakasz10!E207,szakasz10!E214,szakasz10!E221,szakasz10!E228,szakasz10!E235)</f>
        <v>11</v>
      </c>
      <c r="V19" s="222">
        <f t="shared" si="1"/>
        <v>870.67500000000007</v>
      </c>
      <c r="W19" s="184">
        <f t="shared" si="2"/>
        <v>102</v>
      </c>
    </row>
    <row r="20" spans="1:23" ht="18" customHeight="1">
      <c r="A20" s="133" t="s">
        <v>219</v>
      </c>
      <c r="B20" s="262">
        <f>SUM(szakasz1!D12,szakasz1!D19,szakasz1!D26,szakasz1!D33,szakasz1!D40,szakasz1!D47,szakasz1!D54,szakasz1!D61,szakasz1!D68,szakasz1!D75,szakasz1!D82,szakasz1!D89,szakasz1!D96,szakasz1!D103,szakasz1!D110,szakasz1!D117,szakasz1!D124,szakasz1!D131,szakasz1!D138,szakasz1!D145,szakasz1!D152,szakasz1!D159,szakasz1!D166,szakasz1!D173,szakasz1!D180,szakasz1!D187,szakasz1!D194,szakasz1!D201,szakasz1!D208,szakasz1!D215,szakasz1!D222,szakasz1!D229,szakasz1!D236)</f>
        <v>24.2</v>
      </c>
      <c r="C20" s="164">
        <f>SUM(szakasz1!E12,szakasz1!E19,szakasz1!E26,szakasz1!E33,szakasz1!E40,szakasz1!E47,szakasz1!E54,szakasz1!E61,szakasz1!E68,szakasz1!E75,szakasz1!E82,szakasz1!E89,szakasz1!E96,szakasz1!E103,szakasz1!E110,szakasz1!E117,szakasz1!E124,szakasz1!E131,szakasz1!E138,szakasz1!E145,szakasz1!E152,szakasz1!E159,szakasz1!E166,szakasz1!E173,szakasz1!E180,szakasz1!E187,szakasz1!E194,szakasz1!E201,szakasz1!E208,szakasz1!E215,szakasz1!E222,szakasz1!E229,szakasz1!E236)</f>
        <v>4</v>
      </c>
      <c r="D20" s="263">
        <f>SUM(szakasz2!D12,szakasz2!D19,szakasz2!D26,szakasz2!D33,szakasz2!D40,szakasz2!D47,szakasz2!D54,szakasz2!D61,szakasz2!D68,szakasz2!D75,szakasz2!D82,szakasz2!D89,szakasz2!D96,szakasz2!D103,szakasz2!D110,szakasz2!D117,szakasz2!D124,szakasz2!D131,szakasz2!D138,szakasz2!D145,szakasz2!D152,szakasz2!D159,szakasz2!D166,szakasz2!D173,szakasz2!D180,szakasz2!D187,szakasz2!D194,szakasz2!D201,szakasz2!D208,szakasz2!D215,szakasz2!D222,szakasz2!D229,szakasz2!D236)</f>
        <v>53.875</v>
      </c>
      <c r="E20" s="164">
        <f>SUM(szakasz2!E12,szakasz2!E19,szakasz2!E26,szakasz2!E33,szakasz2!E40,szakasz2!E47,szakasz2!E54,szakasz2!E61,szakasz2!E68,szakasz2!E75,szakasz2!E82,szakasz2!E89,szakasz2!E96,szakasz2!E103,szakasz2!E110,szakasz2!E117,szakasz2!E124,szakasz2!E131,szakasz2!E138,szakasz2!E145,szakasz2!E152,szakasz2!E159,szakasz2!E166,szakasz2!E173,szakasz2!E180,szakasz2!E187,szakasz2!E194,szakasz2!E201,szakasz2!E208,szakasz2!E215,szakasz2!E222,szakasz2!E229,szakasz2!E236)</f>
        <v>8</v>
      </c>
      <c r="F20" s="264">
        <f>SUM(szakasz3!D12,szakasz3!D19,szakasz3!D26,szakasz3!D33,szakasz3!D40,szakasz3!D47,szakasz3!D54,szakasz3!D61,szakasz3!D68,szakasz3!D75,szakasz3!D82,szakasz3!D89,szakasz3!D96,szakasz3!D103,szakasz3!D110,szakasz3!D117,szakasz3!D124,szakasz3!D131,szakasz3!D138,szakasz3!D145,szakasz3!D152,szakasz3!D159,szakasz3!D166,szakasz3!D173,szakasz3!D180,szakasz3!D187,szakasz3!D194,szakasz3!D201,szakasz3!D208,szakasz3!D215,szakasz3!D222,szakasz3!D229,szakasz3!D236)</f>
        <v>65.594999999999999</v>
      </c>
      <c r="G20" s="164">
        <f>SUM(szakasz3!E12,szakasz3!E19,szakasz3!E26,szakasz3!E33,szakasz3!E40,szakasz3!E47,szakasz3!E54,szakasz3!E61,szakasz3!E68,szakasz3!E75,szakasz3!E82,szakasz3!E89,szakasz3!E96,szakasz3!E103,szakasz3!E110,szakasz3!E117,szakasz3!E124,szakasz3!E131,szakasz3!E138,szakasz3!E145,szakasz3!E152,szakasz3!E159,szakasz3!E166,szakasz3!E173,szakasz3!E180,szakasz3!E187,szakasz3!E194,szakasz3!E201,szakasz3!E208,szakasz3!E215,szakasz3!E222,szakasz3!E229,szakasz3!E236)</f>
        <v>7</v>
      </c>
      <c r="H20" s="264">
        <f>SUM(szakasz4!D12,szakasz4!D19,szakasz4!D26,szakasz4!D33,szakasz4!D40,szakasz4!D47,szakasz4!D54,szakasz4!D61,szakasz4!D68,szakasz4!D75,szakasz4!D82,szakasz4!D89,szakasz4!D96,szakasz4!D103,szakasz4!D110,szakasz4!D117,szakasz4!D124,szakasz4!D131,szakasz4!D138,szakasz4!D145,szakasz4!D152,szakasz4!D159,szakasz4!D166,szakasz4!D173,szakasz4!D180,szakasz4!D187,szakasz4!D194,szakasz4!D201,szakasz4!D208,szakasz4!D215,szakasz4!D222,szakasz4!D229,szakasz4!D236)</f>
        <v>97.424999999999997</v>
      </c>
      <c r="I20" s="164">
        <f>SUM(szakasz4!E12,szakasz4!E19,szakasz4!E26,szakasz4!E33,szakasz4!E40,szakasz4!E47,szakasz4!E54,szakasz4!E61,szakasz4!E68,szakasz4!E75,szakasz4!E82,szakasz4!E89,szakasz4!E96,szakasz4!E103,szakasz4!E110,szakasz4!E117,szakasz4!E124,szakasz4!E131,szakasz4!E138,szakasz4!E145,szakasz4!E152,szakasz4!E159,szakasz4!E166,szakasz4!E173,szakasz4!E180,szakasz4!E187,szakasz4!E194,szakasz4!E201,szakasz4!E208,szakasz4!E215,szakasz4!E222,szakasz4!E229,szakasz4!E236)</f>
        <v>11</v>
      </c>
      <c r="J20" s="264">
        <f>SUM(szakasz5!D12,szakasz5!D19,szakasz5!D26,szakasz5!D33,szakasz5!D40,szakasz5!D47,szakasz5!D54,szakasz5!D61,szakasz5!D68,szakasz5!D75,szakasz5!D82,szakasz5!D89,szakasz5!D96,szakasz5!D103,szakasz5!D110,szakasz5!D117,szakasz5!D124,szakasz5!D131,szakasz5!D138,szakasz5!D145,szakasz5!D152,szakasz5!D159,szakasz5!D166,szakasz5!D173,szakasz5!D180,szakasz5!D187,szakasz5!D194,szakasz5!D201,szakasz5!D208,szakasz5!D215,szakasz5!D222,szakasz5!D229,szakasz5!D236)</f>
        <v>59.95</v>
      </c>
      <c r="K20" s="164">
        <f>SUM(szakasz5!E12,szakasz5!E19,szakasz5!E26,szakasz5!E33,szakasz5!E40,szakasz5!E47,szakasz5!E54,szakasz5!E61,szakasz5!E68,szakasz5!E75,szakasz5!E82,szakasz5!E89,szakasz5!E96,szakasz5!E103,szakasz5!E110,szakasz5!E117,szakasz5!E124,szakasz5!E131,szakasz5!E138,szakasz5!E145,szakasz5!E152,szakasz5!E159,szakasz5!E166,szakasz5!E173,szakasz5!E180,szakasz5!E187,szakasz5!E194,szakasz5!E201,szakasz5!E208,szakasz5!E215,szakasz5!E222,szakasz5!E229,szakasz5!E236)</f>
        <v>6</v>
      </c>
      <c r="L20" s="265">
        <f>SUM(szakasz6!D12,szakasz6!D19,szakasz6!D26,szakasz6!D33,szakasz6!D40,szakasz6!D47,szakasz6!D54,szakasz6!D61,szakasz6!D68,szakasz6!D75,szakasz6!D82,szakasz6!D89,szakasz6!D96,szakasz6!D103,szakasz6!D110,szakasz6!D117,szakasz6!D124,szakasz6!D131,szakasz6!D138,szakasz6!D145,szakasz6!D152,szakasz6!D159,szakasz6!D166,szakasz6!D173,szakasz6!D180,szakasz6!D187,szakasz6!D194,szakasz6!D201,szakasz6!D208,szakasz6!D215,szakasz6!D222,szakasz6!D229,szakasz6!D236)</f>
        <v>107.02</v>
      </c>
      <c r="M20" s="164">
        <f>SUM(szakasz6!E12,szakasz6!E19,szakasz6!E26,szakasz6!E33,szakasz6!E40,szakasz6!E47,szakasz6!E54,szakasz6!E61,szakasz6!E68,szakasz6!E75,szakasz6!E82,szakasz6!E89,szakasz6!E96,szakasz6!E103,szakasz6!E110,szakasz6!E117,szakasz6!E124,szakasz6!E131,szakasz6!E138,szakasz6!E145,szakasz6!E152,szakasz6!E159,szakasz6!E166,szakasz6!E173,szakasz6!E180,szakasz6!E187,szakasz6!E194,szakasz6!E201,szakasz6!E208,szakasz6!E215,szakasz6!E222,szakasz6!E229,szakasz6!E236)</f>
        <v>11</v>
      </c>
      <c r="N20" s="265">
        <f>SUM(szakasz7!D12,szakasz7!D19,szakasz7!D26,szakasz7!D33,szakasz7!D40,szakasz7!D47,szakasz7!D54,szakasz7!D61,szakasz7!D68,szakasz7!D75,szakasz7!D82,szakasz7!D89,szakasz7!D96,szakasz7!D103,szakasz7!D110,szakasz7!D117,szakasz7!D124,szakasz7!D131,szakasz7!D138,szakasz7!D145,szakasz7!D152,szakasz7!D159,szakasz7!D166,szakasz7!D173,szakasz7!D180,szakasz7!D187,szakasz7!D194,szakasz7!D201,szakasz7!D208,szakasz7!D215,szakasz7!D222,szakasz7!D229,szakasz7!D236)</f>
        <v>159.625</v>
      </c>
      <c r="O20" s="164">
        <f>SUM(szakasz7!E12,szakasz7!E19,szakasz7!E26,szakasz7!E33,szakasz7!E40,szakasz7!E47,szakasz7!E54,szakasz7!E61,szakasz7!E68,szakasz7!E75,szakasz7!E82,szakasz7!E89,szakasz7!E96,szakasz7!E103,szakasz7!E110,szakasz7!E117,szakasz7!E124,szakasz7!E131,szakasz7!E138,szakasz7!E145,szakasz7!E152,szakasz7!E159,szakasz7!E166,szakasz7!E173,szakasz7!E180,szakasz7!E187,szakasz7!E194,szakasz7!E201,szakasz7!E208,szakasz7!E215,szakasz7!E222,szakasz7!E229,szakasz7!E236)</f>
        <v>14</v>
      </c>
      <c r="P20" s="265">
        <f>SUM(szakasz8!D12,szakasz8!D19,szakasz8!D26,szakasz8!D33,szakasz8!D40,szakasz8!D47,szakasz8!D54,szakasz8!D61,szakasz8!D68,szakasz8!D75,szakasz8!D82,szakasz8!D89,szakasz8!D96,szakasz8!D103,szakasz8!D110,szakasz8!D117,szakasz8!D124,szakasz8!D131,szakasz8!D138,szakasz8!D145,szakasz8!D152,szakasz8!D159,szakasz8!D166,szakasz8!D173,szakasz8!D180,szakasz8!D187,szakasz8!D194,szakasz8!D201,szakasz8!D208,szakasz8!D215,szakasz8!D222,szakasz8!D229,szakasz8!D236)</f>
        <v>176.72499999999997</v>
      </c>
      <c r="Q20" s="164">
        <f>SUM(szakasz8!E12,szakasz8!E19,szakasz8!E26,szakasz8!E33,szakasz8!E40,szakasz8!E47,szakasz8!E54,szakasz8!E61,szakasz8!E68,szakasz8!E75,szakasz8!E82,szakasz8!E89,szakasz8!E96,szakasz8!E103,szakasz8!E110,szakasz8!E117,szakasz8!E124,szakasz8!E131,szakasz8!E138,szakasz8!E145,szakasz8!E152,szakasz8!E159,szakasz8!E166,szakasz8!E173,szakasz8!E180,szakasz8!E187,szakasz8!E194,szakasz8!E201,szakasz8!E208,szakasz8!E215,szakasz8!E222,szakasz8!E229,szakasz8!E236)</f>
        <v>20</v>
      </c>
      <c r="R20" s="265">
        <f>SUM(szakasz9!D12,szakasz9!D19,szakasz9!D26,szakasz9!D33,szakasz9!D40,szakasz9!D47,szakasz9!D54,szakasz9!D61,szakasz9!D68,szakasz9!D75,szakasz9!D82,szakasz9!D89,szakasz9!D96,szakasz9!D103,szakasz9!D110,szakasz9!D117,szakasz9!D124,szakasz9!D131,szakasz9!D138,szakasz9!D145,szakasz9!D152,szakasz9!D159,szakasz9!D166,szakasz9!D173,szakasz9!D180,szakasz9!D187,szakasz9!D194,szakasz9!D201,szakasz9!D208,szakasz9!D215,szakasz9!D222,szakasz9!D229,szakasz9!D236)</f>
        <v>40.049999999999997</v>
      </c>
      <c r="S20" s="164">
        <f>SUM(szakasz9!E12,szakasz9!E19,szakasz9!E26,szakasz9!E33,szakasz9!E40,szakasz9!E47,szakasz9!E54,szakasz9!E61,szakasz9!E68,szakasz9!E75,szakasz9!E82,szakasz9!E89,szakasz9!E96,szakasz9!E103,szakasz9!E110,szakasz9!E117,szakasz9!E124,szakasz9!E131,szakasz9!E138,szakasz9!E145,szakasz9!E152,szakasz9!E159,szakasz9!E166,szakasz9!E173,szakasz9!E180,szakasz9!E187,szakasz9!E194,szakasz9!E201,szakasz9!E208,szakasz9!E215,szakasz9!E222,szakasz9!E229,szakasz9!E236)</f>
        <v>5</v>
      </c>
      <c r="T20" s="265">
        <f>SUM(szakasz10!D12,szakasz10!D19,szakasz10!D26,szakasz10!D33,szakasz10!D40,szakasz10!D47,szakasz10!D54,szakasz10!D61,szakasz10!D68,szakasz10!D75,szakasz10!D82,szakasz10!D89,szakasz10!D96,szakasz10!D103,szakasz10!D110,szakasz10!D117,szakasz10!D124,szakasz10!D131,szakasz10!D138,szakasz10!D145,szakasz10!D152,szakasz10!D159,szakasz10!D166,szakasz10!D173,szakasz10!D180,szakasz10!D187,szakasz10!D194,szakasz10!D201,szakasz10!D208,szakasz10!D215,szakasz10!D222,szakasz10!D229,szakasz10!D236)</f>
        <v>71.75</v>
      </c>
      <c r="U20" s="164">
        <f>SUM(szakasz10!E12,szakasz10!E19,szakasz10!E26,szakasz10!E33,szakasz10!E40,szakasz10!E47,szakasz10!E54,szakasz10!E61,szakasz10!E68,szakasz10!E75,szakasz10!E82,szakasz10!E89,szakasz10!E96,szakasz10!E103,szakasz10!E110,szakasz10!E117,szakasz10!E124,szakasz10!E131,szakasz10!E138,szakasz10!E145,szakasz10!E152,szakasz10!E159,szakasz10!E166,szakasz10!E173,szakasz10!E180,szakasz10!E187,szakasz10!E194,szakasz10!E201,szakasz10!E208,szakasz10!E215,szakasz10!E222,szakasz10!E229,szakasz10!E236)</f>
        <v>7</v>
      </c>
      <c r="V20" s="222">
        <f t="shared" si="1"/>
        <v>856.21499999999992</v>
      </c>
      <c r="W20" s="184">
        <f t="shared" si="2"/>
        <v>93</v>
      </c>
    </row>
    <row r="21" spans="1:23" ht="18" customHeight="1" thickBot="1">
      <c r="A21" s="133" t="s">
        <v>220</v>
      </c>
      <c r="B21" s="262">
        <f>SUM(szakasz1!D13,szakasz1!D20,szakasz1!D27,szakasz1!D34,szakasz1!D41,szakasz1!D48,szakasz1!D55,szakasz1!D62,szakasz1!D69,szakasz1!D76,szakasz1!D83,szakasz1!D90,szakasz1!D97,szakasz1!D104,szakasz1!D111,szakasz1!D118,szakasz1!D125,szakasz1!D132,szakasz1!D139,szakasz1!D146,szakasz1!D153,szakasz1!D160,szakasz1!D167,szakasz1!D174,szakasz1!D181,szakasz1!D188,szakasz1!D195,szakasz1!D202,szakasz1!D209,szakasz1!D216,szakasz1!D223,szakasz1!D230,szakasz1!D237)</f>
        <v>30.024999999999999</v>
      </c>
      <c r="C21" s="164">
        <f>SUM(szakasz1!E13,szakasz1!E20,szakasz1!E27,szakasz1!E34,szakasz1!E41,szakasz1!E48,szakasz1!E55,szakasz1!E62,szakasz1!E69,szakasz1!E76,szakasz1!E83,szakasz1!E90,szakasz1!E97,szakasz1!E104,szakasz1!E111,szakasz1!E118,szakasz1!E125,szakasz1!E132,szakasz1!E139,szakasz1!E146,szakasz1!E153,szakasz1!E160,szakasz1!E167,szakasz1!E174,szakasz1!E181,szakasz1!E188,szakasz1!E195,szakasz1!E202,szakasz1!E209,szakasz1!E216,szakasz1!E223,szakasz1!E230,szakasz1!E237)</f>
        <v>6</v>
      </c>
      <c r="D21" s="263">
        <f>SUM(szakasz2!D13,szakasz2!D20,szakasz2!D27,szakasz2!D34,szakasz2!D41,szakasz2!D48,szakasz2!D55,szakasz2!D62,szakasz2!D69,szakasz2!D76,szakasz2!D83,szakasz2!D90,szakasz2!D97,szakasz2!D104,szakasz2!D111,szakasz2!D118,szakasz2!D125,szakasz2!D132,szakasz2!D139,szakasz2!D146,szakasz2!D153,szakasz2!D160,szakasz2!D167,szakasz2!D174,szakasz2!D181,szakasz2!D188,szakasz2!D195,szakasz2!D202,szakasz2!D209,szakasz2!D216,szakasz2!D223,szakasz2!D230,szakasz2!D237)</f>
        <v>83.85</v>
      </c>
      <c r="E21" s="164">
        <f>SUM(szakasz2!E13,szakasz2!E20,szakasz2!E27,szakasz2!E34,szakasz2!E41,szakasz2!E48,szakasz2!E55,szakasz2!E62,szakasz2!E69,szakasz2!E76,szakasz2!E83,szakasz2!E90,szakasz2!E97,szakasz2!E104,szakasz2!E111,szakasz2!E118,szakasz2!E125,szakasz2!E132,szakasz2!E139,szakasz2!E146,szakasz2!E153,szakasz2!E160,szakasz2!E167,szakasz2!E174,szakasz2!E181,szakasz2!E188,szakasz2!E195,szakasz2!E202,szakasz2!E209,szakasz2!E216,szakasz2!E223,szakasz2!E230,szakasz2!E237)</f>
        <v>20</v>
      </c>
      <c r="F21" s="264">
        <f>SUM(szakasz3!D13,szakasz3!D20,szakasz3!D27,szakasz3!D34,szakasz3!D41,szakasz3!D48,szakasz3!D55,szakasz3!D62,szakasz3!D69,szakasz3!D76,szakasz3!D83,szakasz3!D90,szakasz3!D97,szakasz3!D104,szakasz3!D111,szakasz3!D118,szakasz3!D125,szakasz3!D132,szakasz3!D139,szakasz3!D146,szakasz3!D153,szakasz3!D160,szakasz3!D167,szakasz3!D174,szakasz3!D181,szakasz3!D188,szakasz3!D195,szakasz3!D202,szakasz3!D209,szakasz3!D216,szakasz3!D223,szakasz3!D230,szakasz3!D237)</f>
        <v>41.825000000000003</v>
      </c>
      <c r="G21" s="164">
        <f>SUM(szakasz3!E13,szakasz3!E20,szakasz3!E27,szakasz3!E34,szakasz3!E41,szakasz3!E48,szakasz3!E55,szakasz3!E62,szakasz3!E69,szakasz3!E76,szakasz3!E83,szakasz3!E90,szakasz3!E97,szakasz3!E104,szakasz3!E111,szakasz3!E118,szakasz3!E125,szakasz3!E132,szakasz3!E139,szakasz3!E146,szakasz3!E153,szakasz3!E160,szakasz3!E167,szakasz3!E174,szakasz3!E181,szakasz3!E188,szakasz3!E195,szakasz3!E202,szakasz3!E209,szakasz3!E216,szakasz3!E223,szakasz3!E230,szakasz3!E237)</f>
        <v>11</v>
      </c>
      <c r="H21" s="264">
        <f>SUM(szakasz4!D13,szakasz4!D20,szakasz4!D27,szakasz4!D34,szakasz4!D41,szakasz4!D48,szakasz4!D55,szakasz4!D62,szakasz4!D69,szakasz4!D76,szakasz4!D83,szakasz4!D90,szakasz4!D97,szakasz4!D104,szakasz4!D111,szakasz4!D118,szakasz4!D125,szakasz4!D132,szakasz4!D139,szakasz4!D146,szakasz4!D153,szakasz4!D160,szakasz4!D167,szakasz4!D174,szakasz4!D181,szakasz4!D188,szakasz4!D195,szakasz4!D202,szakasz4!D209,szakasz4!D216,szakasz4!D223,szakasz4!D230,szakasz4!D237)</f>
        <v>141.9</v>
      </c>
      <c r="I21" s="164">
        <f>SUM(szakasz4!E13,szakasz4!E20,szakasz4!E27,szakasz4!E34,szakasz4!E41,szakasz4!E48,szakasz4!E55,szakasz4!E62,szakasz4!E69,szakasz4!E76,szakasz4!E83,szakasz4!E90,szakasz4!E97,szakasz4!E104,szakasz4!E111,szakasz4!E118,szakasz4!E125,szakasz4!E132,szakasz4!E139,szakasz4!E146,szakasz4!E153,szakasz4!E160,szakasz4!E167,szakasz4!E174,szakasz4!E181,szakasz4!E188,szakasz4!E195,szakasz4!E202,szakasz4!E209,szakasz4!E216,szakasz4!E223,szakasz4!E230,szakasz4!E237)</f>
        <v>32</v>
      </c>
      <c r="J21" s="264">
        <f>SUM(szakasz5!D13,szakasz5!D20,szakasz5!D27,szakasz5!D34,szakasz5!D41,szakasz5!D48,szakasz5!D55,szakasz5!D62,szakasz5!D69,szakasz5!D76,szakasz5!D83,szakasz5!D90,szakasz5!D97,szakasz5!D104,szakasz5!D111,szakasz5!D118,szakasz5!D125,szakasz5!D132,szakasz5!D139,szakasz5!D146,szakasz5!D153,szakasz5!D160,szakasz5!D167,szakasz5!D174,szakasz5!D181,szakasz5!D188,szakasz5!D195,szakasz5!D202,szakasz5!D209,szakasz5!D216,szakasz5!D223,szakasz5!D230,szakasz5!D237)</f>
        <v>69.60499999999999</v>
      </c>
      <c r="K21" s="164">
        <f>SUM(szakasz5!E13,szakasz5!E20,szakasz5!E27,szakasz5!E34,szakasz5!E41,szakasz5!E48,szakasz5!E55,szakasz5!E62,szakasz5!E69,szakasz5!E76,szakasz5!E83,szakasz5!E90,szakasz5!E97,szakasz5!E104,szakasz5!E111,szakasz5!E118,szakasz5!E125,szakasz5!E132,szakasz5!E139,szakasz5!E146,szakasz5!E153,szakasz5!E160,szakasz5!E167,szakasz5!E174,szakasz5!E181,szakasz5!E188,szakasz5!E195,szakasz5!E202,szakasz5!E209,szakasz5!E216,szakasz5!E223,szakasz5!E230,szakasz5!E237)</f>
        <v>9</v>
      </c>
      <c r="L21" s="265">
        <f>SUM(szakasz6!D13,szakasz6!D20,szakasz6!D27,szakasz6!D34,szakasz6!D41,szakasz6!D48,szakasz6!D55,szakasz6!D62,szakasz6!D69,szakasz6!D76,szakasz6!D83,szakasz6!D90,szakasz6!D97,szakasz6!D104,szakasz6!D111,szakasz6!D118,szakasz6!D125,szakasz6!D132,szakasz6!D139,szakasz6!D146,szakasz6!D153,szakasz6!D160,szakasz6!D167,szakasz6!D174,szakasz6!D181,szakasz6!D188,szakasz6!D195,szakasz6!D202,szakasz6!D209,szakasz6!D216,szakasz6!D223,szakasz6!D230,szakasz6!D237)</f>
        <v>150.79999999999998</v>
      </c>
      <c r="M21" s="164">
        <f>SUM(szakasz6!E13,szakasz6!E20,szakasz6!E27,szakasz6!E34,szakasz6!E41,szakasz6!E48,szakasz6!E55,szakasz6!E62,szakasz6!E69,szakasz6!E76,szakasz6!E83,szakasz6!E90,szakasz6!E97,szakasz6!E104,szakasz6!E111,szakasz6!E118,szakasz6!E125,szakasz6!E132,szakasz6!E139,szakasz6!E146,szakasz6!E153,szakasz6!E160,szakasz6!E167,szakasz6!E174,szakasz6!E181,szakasz6!E188,szakasz6!E195,szakasz6!E202,szakasz6!E209,szakasz6!E216,szakasz6!E223,szakasz6!E230,szakasz6!E237)</f>
        <v>35</v>
      </c>
      <c r="N21" s="265">
        <f>SUM(szakasz7!D13,szakasz7!D20,szakasz7!D27,szakasz7!D34,szakasz7!D41,szakasz7!D48,szakasz7!D55,szakasz7!D62,szakasz7!D69,szakasz7!D76,szakasz7!D83,szakasz7!D90,szakasz7!D97,szakasz7!D104,szakasz7!D111,szakasz7!D118,szakasz7!D125,szakasz7!D132,szakasz7!D139,szakasz7!D146,szakasz7!D153,szakasz7!D160,szakasz7!D167,szakasz7!D174,szakasz7!D181,szakasz7!D188,szakasz7!D195,szakasz7!D202,szakasz7!D209,szakasz7!D216,szakasz7!D223,szakasz7!D230,szakasz7!D237)</f>
        <v>86.074999999999989</v>
      </c>
      <c r="O21" s="164">
        <f>SUM(szakasz7!E13,szakasz7!E20,szakasz7!E27,szakasz7!E34,szakasz7!E41,szakasz7!E48,szakasz7!E55,szakasz7!E62,szakasz7!E69,szakasz7!E76,szakasz7!E83,szakasz7!E90,szakasz7!E97,szakasz7!E104,szakasz7!E111,szakasz7!E118,szakasz7!E125,szakasz7!E132,szakasz7!E139,szakasz7!E146,szakasz7!E153,szakasz7!E160,szakasz7!E167,szakasz7!E174,szakasz7!E181,szakasz7!E188,szakasz7!E195,szakasz7!E202,szakasz7!E209,szakasz7!E216,szakasz7!E223,szakasz7!E230,szakasz7!E237)</f>
        <v>13</v>
      </c>
      <c r="P21" s="265">
        <f>SUM(szakasz8!D13,szakasz8!D20,szakasz8!D27,szakasz8!D34,szakasz8!D41,szakasz8!D48,szakasz8!D55,szakasz8!D62,szakasz8!D69,szakasz8!D76,szakasz8!D83,szakasz8!D90,szakasz8!D97,szakasz8!D104,szakasz8!D111,szakasz8!D118,szakasz8!D125,szakasz8!D132,szakasz8!D139,szakasz8!D146,szakasz8!D153,szakasz8!D160,szakasz8!D167,szakasz8!D174,szakasz8!D181,szakasz8!D188,szakasz8!D195,szakasz8!D202,szakasz8!D209,szakasz8!D216,szakasz8!D223,szakasz8!D230,szakasz8!D237)</f>
        <v>105.37500000000001</v>
      </c>
      <c r="Q21" s="164">
        <f>SUM(szakasz8!E13,szakasz8!E20,szakasz8!E27,szakasz8!E34,szakasz8!E41,szakasz8!E48,szakasz8!E55,szakasz8!E62,szakasz8!E69,szakasz8!E76,szakasz8!E83,szakasz8!E90,szakasz8!E97,szakasz8!E104,szakasz8!E111,szakasz8!E118,szakasz8!E125,szakasz8!E132,szakasz8!E139,szakasz8!E146,szakasz8!E153,szakasz8!E160,szakasz8!E167,szakasz8!E174,szakasz8!E181,szakasz8!E188,szakasz8!E195,szakasz8!E202,szakasz8!E209,szakasz8!E216,szakasz8!E223,szakasz8!E230,szakasz8!E237)</f>
        <v>20</v>
      </c>
      <c r="R21" s="265">
        <f>SUM(szakasz9!D13,szakasz9!D20,szakasz9!D27,szakasz9!D34,szakasz9!D41,szakasz9!D48,szakasz9!D55,szakasz9!D62,szakasz9!D69,szakasz9!D76,szakasz9!D83,szakasz9!D90,szakasz9!D97,szakasz9!D104,szakasz9!D111,szakasz9!D118,szakasz9!D125,szakasz9!D132,szakasz9!D139,szakasz9!D146,szakasz9!D153,szakasz9!D160,szakasz9!D167,szakasz9!D174,szakasz9!D181,szakasz9!D188,szakasz9!D195,szakasz9!D202,szakasz9!D209,szakasz9!D216,szakasz9!D223,szakasz9!D230,szakasz9!D237)</f>
        <v>23.05</v>
      </c>
      <c r="S21" s="164">
        <f>SUM(szakasz9!E13,szakasz9!E20,szakasz9!E27,szakasz9!E34,szakasz9!E41,szakasz9!E48,szakasz9!E55,szakasz9!E62,szakasz9!E69,szakasz9!E76,szakasz9!E83,szakasz9!E90,szakasz9!E97,szakasz9!E104,szakasz9!E111,szakasz9!E118,szakasz9!E125,szakasz9!E132,szakasz9!E139,szakasz9!E146,szakasz9!E153,szakasz9!E160,szakasz9!E167,szakasz9!E174,szakasz9!E181,szakasz9!E188,szakasz9!E195,szakasz9!E202,szakasz9!E209,szakasz9!E216,szakasz9!E223,szakasz9!E230,szakasz9!E237)</f>
        <v>7</v>
      </c>
      <c r="T21" s="265">
        <f>SUM(szakasz10!D13,szakasz10!D20,szakasz10!D27,szakasz10!D34,szakasz10!D41,szakasz10!D48,szakasz10!D55,szakasz10!D62,szakasz10!D69,szakasz10!D76,szakasz10!D83,szakasz10!D90,szakasz10!D97,szakasz10!D104,szakasz10!D111,szakasz10!D118,szakasz10!D125,szakasz10!D132,szakasz10!D139,szakasz10!D146,szakasz10!D153,szakasz10!D160,szakasz10!D167,szakasz10!D174,szakasz10!D181,szakasz10!D188,szakasz10!D195,szakasz10!D202,szakasz10!D209,szakasz10!D216,szakasz10!D223,szakasz10!D230,szakasz10!D237)</f>
        <v>91.35</v>
      </c>
      <c r="U21" s="164">
        <f>SUM(szakasz10!E13,szakasz10!E20,szakasz10!E27,szakasz10!E34,szakasz10!E41,szakasz10!E48,szakasz10!E55,szakasz10!E62,szakasz10!E69,szakasz10!E76,szakasz10!E83,szakasz10!E90,szakasz10!E97,szakasz10!E104,szakasz10!E111,szakasz10!E118,szakasz10!E125,szakasz10!E132,szakasz10!E139,szakasz10!E146,szakasz10!E153,szakasz10!E160,szakasz10!E167,szakasz10!E174,szakasz10!E181,szakasz10!E188,szakasz10!E195,szakasz10!E202,szakasz10!E209,szakasz10!E216,szakasz10!E223,szakasz10!E230,szakasz10!E237)</f>
        <v>10</v>
      </c>
      <c r="V21" s="267">
        <f t="shared" si="1"/>
        <v>823.8549999999999</v>
      </c>
      <c r="W21" s="268">
        <f t="shared" si="2"/>
        <v>163</v>
      </c>
    </row>
    <row r="22" spans="1:23" ht="18" customHeight="1">
      <c r="A22" s="159" t="s">
        <v>222</v>
      </c>
      <c r="B22" s="490">
        <f>szakasz1!F238</f>
        <v>7.953277777777779</v>
      </c>
      <c r="C22" s="445"/>
      <c r="D22" s="444">
        <f>szakasz2!F238</f>
        <v>7.8308098591549307</v>
      </c>
      <c r="E22" s="445"/>
      <c r="F22" s="444">
        <f>szakasz3!F238</f>
        <v>8.5198064516129008</v>
      </c>
      <c r="G22" s="445"/>
      <c r="H22" s="444">
        <f>szakasz4!F238</f>
        <v>7.6140315315315314</v>
      </c>
      <c r="I22" s="445"/>
      <c r="J22" s="444">
        <f>szakasz5!F238</f>
        <v>8.4001515151515136</v>
      </c>
      <c r="K22" s="445"/>
      <c r="L22" s="444">
        <f>szakasz6!F238</f>
        <v>8.3755350553505554</v>
      </c>
      <c r="M22" s="445"/>
      <c r="N22" s="444">
        <f>szakasz7!F238</f>
        <v>8.6951570680628265</v>
      </c>
      <c r="O22" s="445"/>
      <c r="P22" s="444">
        <f>szakasz8!F238</f>
        <v>8.3961406249999992</v>
      </c>
      <c r="Q22" s="445"/>
      <c r="R22" s="444">
        <f>szakasz9!F238</f>
        <v>8.3513333333333346</v>
      </c>
      <c r="S22" s="445"/>
      <c r="T22" s="444">
        <f>szakasz10!F238</f>
        <v>8.5708088235294131</v>
      </c>
      <c r="U22" s="445"/>
      <c r="V22" s="477">
        <f>IF(W15=0,0,V15/W15)</f>
        <v>8.2497222222222231</v>
      </c>
      <c r="W22" s="478"/>
    </row>
    <row r="23" spans="1:23" ht="18" customHeight="1">
      <c r="A23" s="251" t="s">
        <v>205</v>
      </c>
      <c r="B23" s="489">
        <f>szakasz1!J238+szakasz1!K238+szakasz1!M238</f>
        <v>44</v>
      </c>
      <c r="C23" s="454"/>
      <c r="D23" s="446">
        <f>szakasz2!J238+szakasz2!K238+szakasz2!M238</f>
        <v>79</v>
      </c>
      <c r="E23" s="454"/>
      <c r="F23" s="446">
        <f>szakasz3!J238+szakasz3!K238+szakasz3!M238</f>
        <v>47</v>
      </c>
      <c r="G23" s="454"/>
      <c r="H23" s="446">
        <f>szakasz4!J238+szakasz4!K238+szakasz4!M238</f>
        <v>53</v>
      </c>
      <c r="I23" s="454"/>
      <c r="J23" s="446">
        <f>szakasz5!J238+szakasz5!K238+szakasz5!M238</f>
        <v>56</v>
      </c>
      <c r="K23" s="454"/>
      <c r="L23" s="446">
        <f>szakasz6!J238+szakasz6!K238+szakasz6!M238</f>
        <v>91</v>
      </c>
      <c r="M23" s="454"/>
      <c r="N23" s="446">
        <f>szakasz7!J238+szakasz7!K238+szakasz7!M238</f>
        <v>63</v>
      </c>
      <c r="O23" s="454"/>
      <c r="P23" s="446">
        <f>szakasz8!J238+szakasz8!K238+szakasz8!M238</f>
        <v>97</v>
      </c>
      <c r="Q23" s="454"/>
      <c r="R23" s="446">
        <f>szakasz9!J238+szakasz9!K238+szakasz9!M238</f>
        <v>42</v>
      </c>
      <c r="S23" s="454"/>
      <c r="T23" s="446">
        <f>szakasz10!J238+szakasz10!K238+szakasz10!M238</f>
        <v>67</v>
      </c>
      <c r="U23" s="447"/>
      <c r="V23" s="487">
        <f>SUM(B23:U23)</f>
        <v>639</v>
      </c>
      <c r="W23" s="488"/>
    </row>
    <row r="24" spans="1:23" ht="21.95" customHeight="1">
      <c r="A24" s="300" t="s">
        <v>206</v>
      </c>
      <c r="B24" s="469">
        <f>szakasz1!K238</f>
        <v>0</v>
      </c>
      <c r="C24" s="455"/>
      <c r="D24" s="448">
        <f>szakasz2!K238</f>
        <v>1</v>
      </c>
      <c r="E24" s="455"/>
      <c r="F24" s="448">
        <f>szakasz3!K238</f>
        <v>0</v>
      </c>
      <c r="G24" s="455"/>
      <c r="H24" s="448">
        <f>szakasz4!K238</f>
        <v>1</v>
      </c>
      <c r="I24" s="455"/>
      <c r="J24" s="448">
        <f>szakasz5!K238</f>
        <v>2</v>
      </c>
      <c r="K24" s="455"/>
      <c r="L24" s="448">
        <f>szakasz6!K238</f>
        <v>3</v>
      </c>
      <c r="M24" s="455"/>
      <c r="N24" s="448">
        <f>szakasz7!K238</f>
        <v>1</v>
      </c>
      <c r="O24" s="455"/>
      <c r="P24" s="448">
        <f>szakasz8!K238</f>
        <v>2</v>
      </c>
      <c r="Q24" s="455"/>
      <c r="R24" s="448">
        <f>szakasz9!K238</f>
        <v>0</v>
      </c>
      <c r="S24" s="455"/>
      <c r="T24" s="448">
        <f>szakasz10!K238</f>
        <v>3</v>
      </c>
      <c r="U24" s="449"/>
      <c r="V24" s="479">
        <f>SUM(B24:U24)</f>
        <v>13</v>
      </c>
      <c r="W24" s="480"/>
    </row>
    <row r="25" spans="1:23" ht="21.95" customHeight="1">
      <c r="A25" s="300" t="s">
        <v>207</v>
      </c>
      <c r="B25" s="469">
        <f>szakasz1!M238</f>
        <v>1</v>
      </c>
      <c r="C25" s="455"/>
      <c r="D25" s="448">
        <f>szakasz2!M238</f>
        <v>7</v>
      </c>
      <c r="E25" s="455"/>
      <c r="F25" s="448">
        <f>szakasz3!M238</f>
        <v>2</v>
      </c>
      <c r="G25" s="455"/>
      <c r="H25" s="448">
        <f>szakasz4!M238</f>
        <v>2</v>
      </c>
      <c r="I25" s="455"/>
      <c r="J25" s="448">
        <f>szakasz5!M238</f>
        <v>5</v>
      </c>
      <c r="K25" s="455"/>
      <c r="L25" s="448">
        <f>szakasz6!M238</f>
        <v>6</v>
      </c>
      <c r="M25" s="455"/>
      <c r="N25" s="448">
        <f>szakasz7!M238</f>
        <v>4</v>
      </c>
      <c r="O25" s="455"/>
      <c r="P25" s="448">
        <f>szakasz8!M238</f>
        <v>5</v>
      </c>
      <c r="Q25" s="455"/>
      <c r="R25" s="448">
        <f>szakasz9!M238</f>
        <v>4</v>
      </c>
      <c r="S25" s="455"/>
      <c r="T25" s="448">
        <f>szakasz10!M238</f>
        <v>5</v>
      </c>
      <c r="U25" s="449"/>
      <c r="V25" s="479">
        <f>SUM(B25:U25)</f>
        <v>41</v>
      </c>
      <c r="W25" s="480"/>
    </row>
    <row r="26" spans="1:23" ht="21.95" customHeight="1">
      <c r="A26" s="160" t="s">
        <v>180</v>
      </c>
      <c r="B26" s="470">
        <f>szakasz1!L238</f>
        <v>3</v>
      </c>
      <c r="C26" s="456"/>
      <c r="D26" s="450">
        <f>szakasz2!L238</f>
        <v>5</v>
      </c>
      <c r="E26" s="456"/>
      <c r="F26" s="450">
        <f>szakasz3!L238</f>
        <v>0</v>
      </c>
      <c r="G26" s="456"/>
      <c r="H26" s="450">
        <f>szakasz4!L238</f>
        <v>10</v>
      </c>
      <c r="I26" s="456"/>
      <c r="J26" s="450">
        <f>szakasz5!L238</f>
        <v>1</v>
      </c>
      <c r="K26" s="456"/>
      <c r="L26" s="450">
        <f>szakasz6!L238</f>
        <v>4</v>
      </c>
      <c r="M26" s="456"/>
      <c r="N26" s="450">
        <f>szakasz7!L238</f>
        <v>4</v>
      </c>
      <c r="O26" s="456"/>
      <c r="P26" s="450">
        <f>szakasz8!L238</f>
        <v>4</v>
      </c>
      <c r="Q26" s="456"/>
      <c r="R26" s="450">
        <f>szakasz9!L238</f>
        <v>2</v>
      </c>
      <c r="S26" s="456"/>
      <c r="T26" s="450">
        <f>szakasz10!L238</f>
        <v>3</v>
      </c>
      <c r="U26" s="451"/>
      <c r="V26" s="481">
        <f>SUM(B26:U26)</f>
        <v>36</v>
      </c>
      <c r="W26" s="482"/>
    </row>
    <row r="27" spans="1:23" ht="21.95" customHeight="1">
      <c r="A27" s="460" t="s">
        <v>223</v>
      </c>
      <c r="B27" s="476">
        <f>MAX(szakasz1!D7:D231)</f>
        <v>280.65000000000009</v>
      </c>
      <c r="C27" s="453"/>
      <c r="D27" s="452">
        <f>MAX(szakasz2!D7:D231)</f>
        <v>188.42500000000001</v>
      </c>
      <c r="E27" s="453"/>
      <c r="F27" s="452">
        <f>MAX(szakasz3!D7:D231)</f>
        <v>181.10000000000002</v>
      </c>
      <c r="G27" s="453"/>
      <c r="H27" s="452">
        <f>MAX(szakasz4!D7:D231)</f>
        <v>165.15</v>
      </c>
      <c r="I27" s="453"/>
      <c r="J27" s="452">
        <f>MAX(szakasz5!D7:D231)</f>
        <v>176.52500000000001</v>
      </c>
      <c r="K27" s="453"/>
      <c r="L27" s="452">
        <f>MAX(szakasz6!D7:D231)</f>
        <v>214.57499999999999</v>
      </c>
      <c r="M27" s="453"/>
      <c r="N27" s="452">
        <f>MAX(szakasz7!D7:D231)</f>
        <v>195.24999999999997</v>
      </c>
      <c r="O27" s="453"/>
      <c r="P27" s="452">
        <f>MAX(szakasz8!D7:D231)</f>
        <v>333.815</v>
      </c>
      <c r="Q27" s="453"/>
      <c r="R27" s="452">
        <f>MAX(szakasz9!D7:D231)</f>
        <v>166.9</v>
      </c>
      <c r="S27" s="453"/>
      <c r="T27" s="452">
        <f>MAX(szakasz10!D7:D231)</f>
        <v>217.44999999999996</v>
      </c>
      <c r="U27" s="453"/>
      <c r="V27" s="430">
        <f>MAX(Összesen!E7:E39)</f>
        <v>1435.5750000000005</v>
      </c>
      <c r="W27" s="431"/>
    </row>
    <row r="28" spans="1:23">
      <c r="A28" s="461"/>
      <c r="B28" s="472">
        <f>IF(B15=0,0,B27/B15)</f>
        <v>0.19604076586173419</v>
      </c>
      <c r="C28" s="435"/>
      <c r="D28" s="434">
        <f>IF(D15=0,0,D27/D15)</f>
        <v>8.4725376020144336E-2</v>
      </c>
      <c r="E28" s="435"/>
      <c r="F28" s="434">
        <f>IF(F15=0,0,F27/F15)</f>
        <v>0.13713775112262133</v>
      </c>
      <c r="G28" s="435"/>
      <c r="H28" s="434">
        <f>IF(H15=0,0,H27/H15)</f>
        <v>9.7703682449720913E-2</v>
      </c>
      <c r="I28" s="435"/>
      <c r="J28" s="434">
        <f>IF(J15=0,0,J27/J15)</f>
        <v>0.12736061759347778</v>
      </c>
      <c r="K28" s="435"/>
      <c r="L28" s="434">
        <f>IF(L15=0,0,L27/L15)</f>
        <v>9.4536010256545788E-2</v>
      </c>
      <c r="M28" s="435"/>
      <c r="N28" s="434">
        <f>IF(N15=0,0,N27/N15)</f>
        <v>0.11756559437611958</v>
      </c>
      <c r="O28" s="435"/>
      <c r="P28" s="434">
        <f>IF(P15=0,0,P27/P15)</f>
        <v>0.12424421190539553</v>
      </c>
      <c r="Q28" s="435"/>
      <c r="R28" s="434">
        <f>IF(R15=0,0,R27/R15)</f>
        <v>0.13323221840823818</v>
      </c>
      <c r="S28" s="435"/>
      <c r="T28" s="434">
        <f>IF(T15=0,0,T27/T15)</f>
        <v>0.1243676523997037</v>
      </c>
      <c r="U28" s="435"/>
      <c r="V28" s="432">
        <f>IF(V15=0,0,V27/V15)</f>
        <v>8.1239472454862974E-2</v>
      </c>
      <c r="W28" s="433"/>
    </row>
    <row r="30" spans="1:23">
      <c r="C30" s="132"/>
      <c r="D30" s="132"/>
    </row>
  </sheetData>
  <mergeCells count="181">
    <mergeCell ref="B23:C23"/>
    <mergeCell ref="D23:E23"/>
    <mergeCell ref="F23:G23"/>
    <mergeCell ref="H23:I23"/>
    <mergeCell ref="J23:K23"/>
    <mergeCell ref="L23:M23"/>
    <mergeCell ref="J8:K8"/>
    <mergeCell ref="D8:E8"/>
    <mergeCell ref="F8:G8"/>
    <mergeCell ref="L11:M11"/>
    <mergeCell ref="L8:M8"/>
    <mergeCell ref="L12:M12"/>
    <mergeCell ref="L13:M13"/>
    <mergeCell ref="B12:C12"/>
    <mergeCell ref="B13:C13"/>
    <mergeCell ref="B14:C14"/>
    <mergeCell ref="D12:E12"/>
    <mergeCell ref="D13:E13"/>
    <mergeCell ref="D14:E14"/>
    <mergeCell ref="B22:C22"/>
    <mergeCell ref="D22:E22"/>
    <mergeCell ref="V22:W22"/>
    <mergeCell ref="V24:W24"/>
    <mergeCell ref="V26:W26"/>
    <mergeCell ref="V13:W13"/>
    <mergeCell ref="V14:W14"/>
    <mergeCell ref="V7:W7"/>
    <mergeCell ref="V9:W9"/>
    <mergeCell ref="V10:W10"/>
    <mergeCell ref="V11:W11"/>
    <mergeCell ref="V12:W12"/>
    <mergeCell ref="V23:W23"/>
    <mergeCell ref="V25:W25"/>
    <mergeCell ref="L7:M7"/>
    <mergeCell ref="L9:M9"/>
    <mergeCell ref="L10:M10"/>
    <mergeCell ref="H22:I22"/>
    <mergeCell ref="F12:G12"/>
    <mergeCell ref="F13:G13"/>
    <mergeCell ref="F14:G14"/>
    <mergeCell ref="H12:I12"/>
    <mergeCell ref="H13:I13"/>
    <mergeCell ref="H14:I14"/>
    <mergeCell ref="F22:G22"/>
    <mergeCell ref="H9:I9"/>
    <mergeCell ref="H10:I10"/>
    <mergeCell ref="H11:I11"/>
    <mergeCell ref="J22:K22"/>
    <mergeCell ref="H8:I8"/>
    <mergeCell ref="L24:M24"/>
    <mergeCell ref="B25:C25"/>
    <mergeCell ref="D25:E25"/>
    <mergeCell ref="F25:G25"/>
    <mergeCell ref="H25:I25"/>
    <mergeCell ref="J25:K25"/>
    <mergeCell ref="L25:M25"/>
    <mergeCell ref="B27:C27"/>
    <mergeCell ref="D24:E24"/>
    <mergeCell ref="J24:K24"/>
    <mergeCell ref="D26:E26"/>
    <mergeCell ref="D27:E27"/>
    <mergeCell ref="F26:G26"/>
    <mergeCell ref="F27:G27"/>
    <mergeCell ref="H24:I24"/>
    <mergeCell ref="H26:I26"/>
    <mergeCell ref="H27:I27"/>
    <mergeCell ref="F24:G24"/>
    <mergeCell ref="A1:W1"/>
    <mergeCell ref="A2:W2"/>
    <mergeCell ref="A3:W3"/>
    <mergeCell ref="A5:W5"/>
    <mergeCell ref="L28:M28"/>
    <mergeCell ref="D6:E6"/>
    <mergeCell ref="F6:G6"/>
    <mergeCell ref="H6:I6"/>
    <mergeCell ref="J6:K6"/>
    <mergeCell ref="L6:M6"/>
    <mergeCell ref="B28:C28"/>
    <mergeCell ref="D28:E28"/>
    <mergeCell ref="F28:G28"/>
    <mergeCell ref="H28:I28"/>
    <mergeCell ref="J28:K28"/>
    <mergeCell ref="J12:K12"/>
    <mergeCell ref="J13:K13"/>
    <mergeCell ref="J14:K14"/>
    <mergeCell ref="J26:K26"/>
    <mergeCell ref="J27:K27"/>
    <mergeCell ref="H7:I7"/>
    <mergeCell ref="B7:C7"/>
    <mergeCell ref="B8:C8"/>
    <mergeCell ref="V8:W8"/>
    <mergeCell ref="A27:A28"/>
    <mergeCell ref="V6:W6"/>
    <mergeCell ref="B6:C6"/>
    <mergeCell ref="B9:C9"/>
    <mergeCell ref="B10:C10"/>
    <mergeCell ref="B11:C11"/>
    <mergeCell ref="F7:G7"/>
    <mergeCell ref="F9:G9"/>
    <mergeCell ref="F10:G10"/>
    <mergeCell ref="F11:G11"/>
    <mergeCell ref="J7:K7"/>
    <mergeCell ref="J9:K9"/>
    <mergeCell ref="J10:K10"/>
    <mergeCell ref="J11:K11"/>
    <mergeCell ref="D7:E7"/>
    <mergeCell ref="D9:E9"/>
    <mergeCell ref="D10:E10"/>
    <mergeCell ref="D11:E11"/>
    <mergeCell ref="B24:C24"/>
    <mergeCell ref="B26:C26"/>
    <mergeCell ref="L26:M26"/>
    <mergeCell ref="L27:M27"/>
    <mergeCell ref="L14:M14"/>
    <mergeCell ref="L22:M22"/>
    <mergeCell ref="N27:O27"/>
    <mergeCell ref="N6:O6"/>
    <mergeCell ref="P6:Q6"/>
    <mergeCell ref="R6:S6"/>
    <mergeCell ref="T6:U6"/>
    <mergeCell ref="N7:O7"/>
    <mergeCell ref="N8:O8"/>
    <mergeCell ref="N9:O9"/>
    <mergeCell ref="N10:O10"/>
    <mergeCell ref="N11:O11"/>
    <mergeCell ref="R7:S7"/>
    <mergeCell ref="R8:S8"/>
    <mergeCell ref="R9:S9"/>
    <mergeCell ref="R10:S10"/>
    <mergeCell ref="R11:S11"/>
    <mergeCell ref="R27:S27"/>
    <mergeCell ref="R25:S25"/>
    <mergeCell ref="R26:S26"/>
    <mergeCell ref="N28:O28"/>
    <mergeCell ref="P7:Q7"/>
    <mergeCell ref="P8:Q8"/>
    <mergeCell ref="P9:Q9"/>
    <mergeCell ref="P10:Q10"/>
    <mergeCell ref="P11:Q11"/>
    <mergeCell ref="P12:Q12"/>
    <mergeCell ref="P13:Q13"/>
    <mergeCell ref="P14:Q14"/>
    <mergeCell ref="P22:Q22"/>
    <mergeCell ref="P23:Q23"/>
    <mergeCell ref="P24:Q24"/>
    <mergeCell ref="P25:Q25"/>
    <mergeCell ref="P26:Q26"/>
    <mergeCell ref="P27:Q27"/>
    <mergeCell ref="P28:Q28"/>
    <mergeCell ref="N12:O12"/>
    <mergeCell ref="N13:O13"/>
    <mergeCell ref="N14:O14"/>
    <mergeCell ref="N22:O22"/>
    <mergeCell ref="N23:O23"/>
    <mergeCell ref="N24:O24"/>
    <mergeCell ref="N25:O25"/>
    <mergeCell ref="N26:O26"/>
    <mergeCell ref="V27:W27"/>
    <mergeCell ref="V28:W28"/>
    <mergeCell ref="R28:S28"/>
    <mergeCell ref="T7:U7"/>
    <mergeCell ref="T8:U8"/>
    <mergeCell ref="T9:U9"/>
    <mergeCell ref="T10:U10"/>
    <mergeCell ref="T11:U11"/>
    <mergeCell ref="T12:U12"/>
    <mergeCell ref="T13:U13"/>
    <mergeCell ref="T14:U14"/>
    <mergeCell ref="T22:U22"/>
    <mergeCell ref="T23:U23"/>
    <mergeCell ref="T24:U24"/>
    <mergeCell ref="T25:U25"/>
    <mergeCell ref="T26:U26"/>
    <mergeCell ref="T27:U27"/>
    <mergeCell ref="T28:U28"/>
    <mergeCell ref="R12:S12"/>
    <mergeCell ref="R13:S13"/>
    <mergeCell ref="R14:S14"/>
    <mergeCell ref="R22:S22"/>
    <mergeCell ref="R23:S23"/>
    <mergeCell ref="R24:S24"/>
  </mergeCells>
  <conditionalFormatting sqref="B7:U7">
    <cfRule type="top10" dxfId="11" priority="21" rank="1"/>
  </conditionalFormatting>
  <conditionalFormatting sqref="B9:U9">
    <cfRule type="top10" dxfId="10" priority="23" rank="1"/>
  </conditionalFormatting>
  <conditionalFormatting sqref="B10:U10">
    <cfRule type="top10" dxfId="9" priority="25" rank="1"/>
  </conditionalFormatting>
  <conditionalFormatting sqref="B11:U11">
    <cfRule type="top10" dxfId="8" priority="27" rank="1"/>
  </conditionalFormatting>
  <conditionalFormatting sqref="B12:U12">
    <cfRule type="top10" dxfId="7" priority="29" rank="1"/>
  </conditionalFormatting>
  <conditionalFormatting sqref="B13:U13">
    <cfRule type="top10" dxfId="6" priority="31" rank="1"/>
  </conditionalFormatting>
  <conditionalFormatting sqref="B14:U14">
    <cfRule type="top10" dxfId="5" priority="33" rank="1"/>
  </conditionalFormatting>
  <conditionalFormatting sqref="W15:W23 S15:S23 U15:U22 V15:V26 D15:D26 M15:M23 G15:G23 H15:H26 B15:B26 I15:I23 L15:L26 F15:F26 J15:J26 C15:C23 K15:K23 E15:E23 N15:N26 O15:O23 P15:P26 Q15:Q23 R15:R26 T15:T26">
    <cfRule type="cellIs" dxfId="4" priority="2" operator="equal">
      <formula>0</formula>
    </cfRule>
  </conditionalFormatting>
  <conditionalFormatting sqref="B7:W14">
    <cfRule type="cellIs" dxfId="3" priority="1" operator="equal">
      <formula>0</formula>
    </cfRule>
  </conditionalFormatting>
  <printOptions horizontalCentered="1"/>
  <pageMargins left="0.15748031496062992" right="0.15748031496062992" top="0.27559055118110237" bottom="0.23622047244094491" header="0.15748031496062992" footer="0.15748031496062992"/>
  <pageSetup paperSize="9" scale="9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Munka11">
    <tabColor rgb="FF00B0F0"/>
  </sheetPr>
  <dimension ref="A1:Y34"/>
  <sheetViews>
    <sheetView showGridLines="0" showRowColHeaders="0" topLeftCell="A7" zoomScaleNormal="100" workbookViewId="0">
      <selection activeCell="A14" sqref="A14"/>
    </sheetView>
  </sheetViews>
  <sheetFormatPr defaultColWidth="9.140625" defaultRowHeight="15"/>
  <cols>
    <col min="1" max="1" width="13.7109375" style="25" customWidth="1"/>
    <col min="2" max="2" width="10.7109375" style="25" customWidth="1"/>
    <col min="3" max="3" width="8.7109375" style="25" customWidth="1"/>
    <col min="4" max="4" width="7.7109375" style="25" customWidth="1"/>
    <col min="5" max="6" width="9.7109375" style="25" customWidth="1"/>
    <col min="7" max="10" width="8.7109375" style="25" customWidth="1"/>
    <col min="11" max="11" width="6.85546875" style="25" customWidth="1"/>
    <col min="12" max="12" width="6.7109375" style="25" customWidth="1"/>
    <col min="13" max="13" width="3.7109375" style="25" customWidth="1"/>
    <col min="14" max="14" width="6.7109375" style="25" customWidth="1"/>
    <col min="15" max="15" width="3.7109375" style="25" customWidth="1"/>
    <col min="16" max="16" width="3.85546875" style="25" customWidth="1"/>
    <col min="17" max="17" width="6.42578125" style="25" customWidth="1"/>
    <col min="18" max="18" width="6.7109375" style="25" customWidth="1"/>
    <col min="19" max="19" width="3.7109375" style="25" customWidth="1"/>
    <col min="20" max="20" width="6.7109375" style="25" customWidth="1"/>
    <col min="21" max="21" width="3.7109375" style="25" customWidth="1"/>
    <col min="22" max="22" width="6.7109375" style="25" customWidth="1"/>
    <col min="23" max="23" width="3.7109375" style="25" customWidth="1"/>
    <col min="24" max="24" width="7.7109375" style="25" customWidth="1"/>
    <col min="25" max="25" width="4.7109375" style="25" customWidth="1"/>
    <col min="26" max="26" width="9.140625" style="25"/>
    <col min="27" max="27" width="10.28515625" style="25" bestFit="1" customWidth="1"/>
    <col min="28" max="16384" width="9.140625" style="25"/>
  </cols>
  <sheetData>
    <row r="1" spans="1:25" ht="15.75">
      <c r="A1" s="195" t="str">
        <f>kod!E2</f>
        <v>XXI. PROFESSZIONÁLIS BOJLIS EURÓPA KUPA (EPBC)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5">
      <c r="A2" s="189" t="str">
        <f>kod!E3</f>
        <v>XXXVI. MACONKA NEMZETKÖZI BOJLIS KUPA</v>
      </c>
    </row>
    <row r="3" spans="1:25">
      <c r="A3" s="196" t="str">
        <f>kod!E4</f>
        <v>Maconka, 2025.06.15. - 2025.06.20.</v>
      </c>
    </row>
    <row r="4" spans="1:25" ht="23.25" customHeight="1"/>
    <row r="5" spans="1:25" ht="17.25" customHeight="1">
      <c r="A5" s="491" t="s">
        <v>173</v>
      </c>
      <c r="B5" s="491"/>
      <c r="C5" s="491"/>
      <c r="D5" s="491"/>
      <c r="E5" s="491"/>
      <c r="F5" s="491"/>
      <c r="G5" s="491"/>
      <c r="H5" s="491"/>
      <c r="I5" s="491"/>
      <c r="J5" s="491"/>
    </row>
    <row r="6" spans="1:25" ht="6" customHeight="1">
      <c r="C6" s="132"/>
      <c r="D6" s="132"/>
    </row>
    <row r="7" spans="1:25" ht="6" customHeight="1"/>
    <row r="8" spans="1:25" ht="18.75">
      <c r="A8" s="190" t="s">
        <v>169</v>
      </c>
      <c r="B8" s="234" t="str">
        <f>kod!C7</f>
        <v>Black Carp Team</v>
      </c>
      <c r="C8" s="194"/>
      <c r="E8" s="220"/>
      <c r="F8" s="211" t="s">
        <v>174</v>
      </c>
      <c r="G8" s="212"/>
      <c r="H8" s="212"/>
      <c r="I8" s="212"/>
      <c r="J8" s="213"/>
    </row>
    <row r="9" spans="1:25">
      <c r="A9" s="190" t="s">
        <v>167</v>
      </c>
      <c r="B9" s="235" t="s">
        <v>5</v>
      </c>
      <c r="F9" s="214"/>
      <c r="J9" s="215"/>
    </row>
    <row r="10" spans="1:25">
      <c r="A10" s="190" t="s">
        <v>168</v>
      </c>
      <c r="B10" s="235" t="str">
        <f>kod!B7</f>
        <v>Nyári kikötő, belső</v>
      </c>
      <c r="E10" s="219"/>
      <c r="F10" s="492" t="s">
        <v>175</v>
      </c>
      <c r="J10" s="215"/>
      <c r="O10"/>
    </row>
    <row r="11" spans="1:25" ht="6.95" customHeight="1">
      <c r="A11" s="187"/>
      <c r="B11" s="192"/>
      <c r="F11" s="492"/>
      <c r="J11" s="215"/>
    </row>
    <row r="12" spans="1:25" ht="11.25" customHeight="1">
      <c r="F12" s="216"/>
      <c r="G12" s="217"/>
      <c r="H12" s="217"/>
      <c r="I12" s="217"/>
      <c r="J12" s="218"/>
    </row>
    <row r="13" spans="1:25" ht="8.25" customHeight="1"/>
    <row r="14" spans="1:25" ht="36" customHeight="1" thickBot="1">
      <c r="A14" s="202"/>
      <c r="B14" s="201" t="s">
        <v>161</v>
      </c>
      <c r="C14" s="199" t="s">
        <v>190</v>
      </c>
      <c r="D14" s="199" t="s">
        <v>191</v>
      </c>
      <c r="E14" s="199" t="s">
        <v>192</v>
      </c>
      <c r="F14" s="199" t="s">
        <v>193</v>
      </c>
      <c r="G14" s="200" t="s">
        <v>194</v>
      </c>
      <c r="H14" s="200" t="s">
        <v>195</v>
      </c>
      <c r="I14" s="200" t="s">
        <v>196</v>
      </c>
      <c r="J14" s="200" t="s">
        <v>197</v>
      </c>
      <c r="K14" s="29"/>
    </row>
    <row r="15" spans="1:25" ht="17.100000000000001" customHeight="1" thickTop="1">
      <c r="A15" s="203" t="s">
        <v>155</v>
      </c>
      <c r="B15" s="236">
        <f>szakasz1!D42</f>
        <v>24.925000000000001</v>
      </c>
      <c r="C15" s="198">
        <f>szakasz1!E42</f>
        <v>2</v>
      </c>
      <c r="D15" s="237">
        <f>IF(C15=0,0,B15/C15)</f>
        <v>12.4625</v>
      </c>
      <c r="E15" s="237">
        <f>szakasz1!G42</f>
        <v>14.05</v>
      </c>
      <c r="F15" s="237">
        <f>szakasz1!H42</f>
        <v>0</v>
      </c>
      <c r="G15" s="198">
        <f>szakasz1!J42</f>
        <v>2</v>
      </c>
      <c r="H15" s="198">
        <f>szakasz1!K42</f>
        <v>0</v>
      </c>
      <c r="I15" s="198">
        <f>szakasz1!L42</f>
        <v>0</v>
      </c>
      <c r="J15" s="198">
        <f>szakasz1!M42</f>
        <v>0</v>
      </c>
      <c r="P15" s="187"/>
      <c r="Q15" s="192"/>
      <c r="R15" s="189"/>
    </row>
    <row r="16" spans="1:25" ht="17.100000000000001" customHeight="1">
      <c r="A16" s="204" t="s">
        <v>156</v>
      </c>
      <c r="B16" s="238">
        <f>szakasz2!D42</f>
        <v>16.975000000000001</v>
      </c>
      <c r="C16" s="197">
        <f>szakasz2!E42</f>
        <v>2</v>
      </c>
      <c r="D16" s="239">
        <f t="shared" ref="D16:D24" si="0">IF(C16=0,0,B16/C16)</f>
        <v>8.4875000000000007</v>
      </c>
      <c r="E16" s="239">
        <f>szakasz2!G42</f>
        <v>13.125</v>
      </c>
      <c r="F16" s="239">
        <f>szakasz2!H42</f>
        <v>0</v>
      </c>
      <c r="G16" s="197">
        <f>szakasz2!J42</f>
        <v>1</v>
      </c>
      <c r="H16" s="197">
        <f>szakasz2!K42</f>
        <v>0</v>
      </c>
      <c r="I16" s="197">
        <f>szakasz2!L42</f>
        <v>0</v>
      </c>
      <c r="J16" s="197">
        <f>szakasz2!M42</f>
        <v>0</v>
      </c>
      <c r="N16"/>
      <c r="P16" s="187"/>
      <c r="Q16" s="193"/>
      <c r="R16" s="189"/>
    </row>
    <row r="17" spans="1:17" ht="17.100000000000001" customHeight="1">
      <c r="A17" s="204" t="s">
        <v>157</v>
      </c>
      <c r="B17" s="238">
        <f>szakasz3!D42</f>
        <v>32.125</v>
      </c>
      <c r="C17" s="197">
        <f>szakasz3!E42</f>
        <v>6</v>
      </c>
      <c r="D17" s="239">
        <f t="shared" si="0"/>
        <v>5.354166666666667</v>
      </c>
      <c r="E17" s="239">
        <f>szakasz3!G42</f>
        <v>8.8249999999999993</v>
      </c>
      <c r="F17" s="239">
        <f>szakasz3!H42</f>
        <v>0</v>
      </c>
      <c r="G17" s="197">
        <f>szakasz3!J42</f>
        <v>0</v>
      </c>
      <c r="H17" s="197">
        <f>szakasz3!K42</f>
        <v>0</v>
      </c>
      <c r="I17" s="197">
        <f>szakasz3!L42</f>
        <v>0</v>
      </c>
      <c r="J17" s="197">
        <f>szakasz3!M42</f>
        <v>0</v>
      </c>
    </row>
    <row r="18" spans="1:17" ht="17.100000000000001" customHeight="1">
      <c r="A18" s="204" t="s">
        <v>158</v>
      </c>
      <c r="B18" s="238">
        <f>szakasz4!D42</f>
        <v>136.75</v>
      </c>
      <c r="C18" s="197">
        <f>szakasz4!E42</f>
        <v>22</v>
      </c>
      <c r="D18" s="239">
        <f t="shared" si="0"/>
        <v>6.2159090909090908</v>
      </c>
      <c r="E18" s="239">
        <f>szakasz4!G42</f>
        <v>13.074999999999999</v>
      </c>
      <c r="F18" s="239">
        <f>szakasz4!H42</f>
        <v>0</v>
      </c>
      <c r="G18" s="197">
        <f>szakasz4!J42</f>
        <v>3</v>
      </c>
      <c r="H18" s="197">
        <f>szakasz4!K42</f>
        <v>0</v>
      </c>
      <c r="I18" s="197">
        <f>szakasz4!L42</f>
        <v>0</v>
      </c>
      <c r="J18" s="197">
        <f>szakasz4!M42</f>
        <v>0</v>
      </c>
      <c r="P18" s="187"/>
      <c r="Q18" s="191"/>
    </row>
    <row r="19" spans="1:17" ht="17.100000000000001" customHeight="1">
      <c r="A19" s="204" t="s">
        <v>159</v>
      </c>
      <c r="B19" s="238">
        <f>szakasz5!D42</f>
        <v>56.85</v>
      </c>
      <c r="C19" s="197">
        <f>szakasz5!E42</f>
        <v>8</v>
      </c>
      <c r="D19" s="239">
        <f t="shared" si="0"/>
        <v>7.1062500000000002</v>
      </c>
      <c r="E19" s="239">
        <f>szakasz5!G42</f>
        <v>11.574999999999999</v>
      </c>
      <c r="F19" s="239">
        <f>szakasz5!H42</f>
        <v>0</v>
      </c>
      <c r="G19" s="197">
        <f>szakasz5!J42</f>
        <v>1</v>
      </c>
      <c r="H19" s="197">
        <f>szakasz5!K42</f>
        <v>0</v>
      </c>
      <c r="I19" s="197">
        <f>szakasz5!L42</f>
        <v>0</v>
      </c>
      <c r="J19" s="197">
        <f>szakasz5!M42</f>
        <v>0</v>
      </c>
      <c r="P19" s="187"/>
      <c r="Q19" s="191"/>
    </row>
    <row r="20" spans="1:17" ht="17.100000000000001" customHeight="1">
      <c r="A20" s="204" t="s">
        <v>160</v>
      </c>
      <c r="B20" s="238">
        <f>szakasz6!D42</f>
        <v>73.400000000000006</v>
      </c>
      <c r="C20" s="197">
        <f>szakasz6!E42</f>
        <v>14</v>
      </c>
      <c r="D20" s="239">
        <f t="shared" si="0"/>
        <v>5.2428571428571429</v>
      </c>
      <c r="E20" s="239">
        <f>szakasz6!G42</f>
        <v>11.775</v>
      </c>
      <c r="F20" s="239">
        <f>szakasz6!H42</f>
        <v>0</v>
      </c>
      <c r="G20" s="197">
        <f>szakasz6!J42</f>
        <v>1</v>
      </c>
      <c r="H20" s="197">
        <f>szakasz6!K42</f>
        <v>0</v>
      </c>
      <c r="I20" s="197">
        <f>szakasz6!L42</f>
        <v>0</v>
      </c>
      <c r="J20" s="197">
        <f>szakasz6!M42</f>
        <v>0</v>
      </c>
      <c r="Q20"/>
    </row>
    <row r="21" spans="1:17" ht="17.100000000000001" customHeight="1">
      <c r="A21" s="204" t="s">
        <v>186</v>
      </c>
      <c r="B21" s="270">
        <f>szakasz7!D42</f>
        <v>71.650000000000006</v>
      </c>
      <c r="C21" s="271">
        <f>szakasz7!E42</f>
        <v>8</v>
      </c>
      <c r="D21" s="239">
        <f t="shared" si="0"/>
        <v>8.9562500000000007</v>
      </c>
      <c r="E21" s="272">
        <f>szakasz7!G42</f>
        <v>17.024999999999999</v>
      </c>
      <c r="F21" s="272">
        <f>szakasz7!H42</f>
        <v>7.75</v>
      </c>
      <c r="G21" s="271">
        <f>szakasz7!J42</f>
        <v>4</v>
      </c>
      <c r="H21" s="271">
        <f>szakasz7!K42</f>
        <v>0</v>
      </c>
      <c r="I21" s="271">
        <f>szakasz7!L42</f>
        <v>1</v>
      </c>
      <c r="J21" s="271">
        <f>szakasz7!M42</f>
        <v>0</v>
      </c>
      <c r="P21" s="187"/>
    </row>
    <row r="22" spans="1:17" ht="17.100000000000001" customHeight="1">
      <c r="A22" s="204" t="s">
        <v>187</v>
      </c>
      <c r="B22" s="270">
        <f>szakasz8!D42</f>
        <v>42.125</v>
      </c>
      <c r="C22" s="271">
        <f>szakasz8!E42</f>
        <v>5</v>
      </c>
      <c r="D22" s="239">
        <f t="shared" si="0"/>
        <v>8.4250000000000007</v>
      </c>
      <c r="E22" s="272">
        <f>szakasz8!G42</f>
        <v>17.074999999999999</v>
      </c>
      <c r="F22" s="272">
        <f>szakasz8!H42</f>
        <v>0</v>
      </c>
      <c r="G22" s="271">
        <f>szakasz8!J42</f>
        <v>1</v>
      </c>
      <c r="H22" s="271">
        <f>szakasz8!K42</f>
        <v>0</v>
      </c>
      <c r="I22" s="271">
        <f>szakasz8!L42</f>
        <v>0</v>
      </c>
      <c r="J22" s="271">
        <f>szakasz8!M42</f>
        <v>0</v>
      </c>
    </row>
    <row r="23" spans="1:17" ht="17.100000000000001" customHeight="1">
      <c r="A23" s="204" t="s">
        <v>188</v>
      </c>
      <c r="B23" s="270">
        <f>szakasz9!D42</f>
        <v>33.900000000000006</v>
      </c>
      <c r="C23" s="271">
        <f>szakasz9!E42</f>
        <v>4</v>
      </c>
      <c r="D23" s="239">
        <f t="shared" si="0"/>
        <v>8.4750000000000014</v>
      </c>
      <c r="E23" s="272">
        <f>szakasz9!G42</f>
        <v>9.65</v>
      </c>
      <c r="F23" s="272">
        <f>szakasz9!H42</f>
        <v>0</v>
      </c>
      <c r="G23" s="271">
        <f>szakasz9!J42</f>
        <v>0</v>
      </c>
      <c r="H23" s="271">
        <f>szakasz9!K42</f>
        <v>0</v>
      </c>
      <c r="I23" s="271">
        <f>szakasz9!L42</f>
        <v>0</v>
      </c>
      <c r="J23" s="271">
        <f>szakasz9!M42</f>
        <v>0</v>
      </c>
    </row>
    <row r="24" spans="1:17" ht="17.100000000000001" customHeight="1">
      <c r="A24" s="269" t="s">
        <v>189</v>
      </c>
      <c r="B24" s="273">
        <f>szakasz10!D42</f>
        <v>46.325000000000003</v>
      </c>
      <c r="C24" s="41">
        <f>szakasz10!E42</f>
        <v>6</v>
      </c>
      <c r="D24" s="239">
        <f t="shared" si="0"/>
        <v>7.7208333333333341</v>
      </c>
      <c r="E24" s="225">
        <f>szakasz10!G42</f>
        <v>12.025</v>
      </c>
      <c r="F24" s="225">
        <f>szakasz10!H42</f>
        <v>0</v>
      </c>
      <c r="G24" s="41">
        <f>szakasz10!J42</f>
        <v>2</v>
      </c>
      <c r="H24" s="41">
        <f>szakasz10!K42</f>
        <v>0</v>
      </c>
      <c r="I24" s="41">
        <f>szakasz10!L42</f>
        <v>0</v>
      </c>
      <c r="J24" s="41">
        <f>szakasz10!M42</f>
        <v>0</v>
      </c>
    </row>
    <row r="25" spans="1:17" ht="6.75" customHeight="1"/>
    <row r="26" spans="1:17" ht="17.100000000000001" customHeight="1">
      <c r="A26" s="205" t="s">
        <v>162</v>
      </c>
      <c r="B26" s="207">
        <f>SUM(B15:B24)</f>
        <v>535.02499999999998</v>
      </c>
      <c r="C26" s="208">
        <f>SUM(C15:C24)</f>
        <v>77</v>
      </c>
      <c r="D26" s="209">
        <f>IF(C26=0,0,B26/C26)</f>
        <v>6.9483766233766229</v>
      </c>
      <c r="E26" s="208">
        <f>MAX(E15:E24)</f>
        <v>17.074999999999999</v>
      </c>
      <c r="F26" s="209">
        <f>MAX(F15:F24)</f>
        <v>7.75</v>
      </c>
      <c r="G26" s="210">
        <f>SUM(G15:G24)</f>
        <v>15</v>
      </c>
      <c r="H26" s="210">
        <f t="shared" ref="H26:I26" si="1">SUM(H15:H24)</f>
        <v>0</v>
      </c>
      <c r="I26" s="210">
        <f t="shared" si="1"/>
        <v>1</v>
      </c>
      <c r="J26" s="210">
        <f>SUM(J15:J24)</f>
        <v>0</v>
      </c>
    </row>
    <row r="27" spans="1:17" ht="6.75" customHeight="1"/>
    <row r="28" spans="1:17" ht="17.100000000000001" customHeight="1">
      <c r="A28" s="206" t="s">
        <v>163</v>
      </c>
      <c r="B28" s="240">
        <f>Össz_részletes!D43</f>
        <v>14.05</v>
      </c>
      <c r="C28" s="241">
        <f>Össz_részletes!E43</f>
        <v>1</v>
      </c>
      <c r="D28" s="242">
        <f>IF(C28=0,0,B28/C28)</f>
        <v>14.05</v>
      </c>
      <c r="G28" s="187"/>
      <c r="H28" s="187"/>
      <c r="I28" s="187" t="s">
        <v>164</v>
      </c>
      <c r="J28" s="276">
        <f>RANK(B26,Összesen!E7:E39)</f>
        <v>14</v>
      </c>
    </row>
    <row r="29" spans="1:17" ht="17.100000000000001" customHeight="1">
      <c r="A29" s="206" t="s">
        <v>151</v>
      </c>
      <c r="B29" s="243">
        <f>Össz_részletes!D44</f>
        <v>109.72499999999999</v>
      </c>
      <c r="C29" s="244">
        <f>Össz_részletes!E44</f>
        <v>14</v>
      </c>
      <c r="D29" s="245">
        <f t="shared" ref="D29:D33" si="2">IF(C29=0,0,B29/C29)</f>
        <v>7.8374999999999995</v>
      </c>
      <c r="G29" s="187"/>
      <c r="H29" s="187"/>
      <c r="I29" s="187" t="s">
        <v>165</v>
      </c>
      <c r="J29" s="276">
        <f>RANK(B26,Sorrend_szektoronként!D9:D17)</f>
        <v>3</v>
      </c>
    </row>
    <row r="30" spans="1:17" ht="17.100000000000001" customHeight="1">
      <c r="A30" s="206" t="s">
        <v>152</v>
      </c>
      <c r="B30" s="243">
        <f>Össz_részletes!D45</f>
        <v>162.70000000000002</v>
      </c>
      <c r="C30" s="244">
        <f>Össz_részletes!E45</f>
        <v>18</v>
      </c>
      <c r="D30" s="245">
        <f t="shared" si="2"/>
        <v>9.0388888888888896</v>
      </c>
      <c r="J30" s="274"/>
    </row>
    <row r="31" spans="1:17" ht="17.100000000000001" customHeight="1">
      <c r="A31" s="206" t="s">
        <v>172</v>
      </c>
      <c r="B31" s="243">
        <f>Össz_részletes!D46</f>
        <v>7.75</v>
      </c>
      <c r="C31" s="244">
        <f>Össz_részletes!E46</f>
        <v>1</v>
      </c>
      <c r="D31" s="245">
        <f t="shared" si="2"/>
        <v>7.75</v>
      </c>
      <c r="G31" s="187"/>
      <c r="H31" s="187"/>
      <c r="I31" s="187" t="s">
        <v>198</v>
      </c>
      <c r="J31" s="301">
        <f>G26+H26+J26</f>
        <v>15</v>
      </c>
    </row>
    <row r="32" spans="1:17" ht="17.100000000000001" customHeight="1">
      <c r="A32" s="206" t="s">
        <v>153</v>
      </c>
      <c r="B32" s="243">
        <f>Össz_részletes!D47</f>
        <v>32.375</v>
      </c>
      <c r="C32" s="244">
        <f>Össz_részletes!E47</f>
        <v>3</v>
      </c>
      <c r="D32" s="245">
        <f t="shared" si="2"/>
        <v>10.791666666666666</v>
      </c>
      <c r="G32" s="187"/>
      <c r="H32" s="187"/>
      <c r="I32" s="190" t="s">
        <v>208</v>
      </c>
      <c r="J32" s="302">
        <f>H26</f>
        <v>0</v>
      </c>
    </row>
    <row r="33" spans="1:10" ht="17.100000000000001" customHeight="1">
      <c r="A33" s="206" t="s">
        <v>154</v>
      </c>
      <c r="B33" s="243">
        <f>Össz_részletes!D48</f>
        <v>208.42500000000004</v>
      </c>
      <c r="C33" s="244">
        <f>Össz_részletes!E48</f>
        <v>40</v>
      </c>
      <c r="D33" s="245">
        <f t="shared" si="2"/>
        <v>5.2106250000000012</v>
      </c>
      <c r="J33" s="274"/>
    </row>
    <row r="34" spans="1:10" ht="17.100000000000001" customHeight="1">
      <c r="A34" s="255"/>
      <c r="B34" s="256"/>
      <c r="C34" s="257"/>
      <c r="D34" s="254"/>
      <c r="G34" s="187"/>
      <c r="H34" s="187"/>
      <c r="I34" s="187" t="s">
        <v>166</v>
      </c>
      <c r="J34" s="275">
        <f>IF(Összesen!E40=0,0,B26/Összesen!E40)</f>
        <v>3.0277170297729517E-2</v>
      </c>
    </row>
  </sheetData>
  <sheetProtection insertHyperlinks="0"/>
  <mergeCells count="2">
    <mergeCell ref="A5:J5"/>
    <mergeCell ref="F10:F11"/>
  </mergeCells>
  <conditionalFormatting sqref="B15:J24">
    <cfRule type="cellIs" dxfId="2" priority="2" operator="equal">
      <formula>0</formula>
    </cfRule>
  </conditionalFormatting>
  <conditionalFormatting sqref="B28:D34">
    <cfRule type="cellIs" dxfId="1" priority="1" operator="equal">
      <formula>0</formula>
    </cfRule>
  </conditionalFormatting>
  <printOptions horizontalCentered="1"/>
  <pageMargins left="0.15748031496062992" right="0.15748031496062992" top="0.47244094488188981" bottom="0.23622047244094491" header="0.15748031496062992" footer="0.15748031496062992"/>
  <pageSetup paperSize="9"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Pict="0" macro="[0]!csapat_a1">
                <anchor>
                  <from>
                    <xdr:col>10</xdr:col>
                    <xdr:colOff>57150</xdr:colOff>
                    <xdr:row>0</xdr:row>
                    <xdr:rowOff>0</xdr:rowOff>
                  </from>
                  <to>
                    <xdr:col>10</xdr:col>
                    <xdr:colOff>342900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Button 2">
              <controlPr defaultSize="0" print="0" autoFill="0" autoPict="0" macro="[0]!csapat_a2">
                <anchor>
                  <from>
                    <xdr:col>10</xdr:col>
                    <xdr:colOff>57150</xdr:colOff>
                    <xdr:row>1</xdr:row>
                    <xdr:rowOff>57150</xdr:rowOff>
                  </from>
                  <to>
                    <xdr:col>10</xdr:col>
                    <xdr:colOff>342900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6" name="Button 3">
              <controlPr defaultSize="0" print="0" autoFill="0" autoPict="0" macro="[0]!csapat_a3">
                <anchor>
                  <from>
                    <xdr:col>10</xdr:col>
                    <xdr:colOff>57150</xdr:colOff>
                    <xdr:row>2</xdr:row>
                    <xdr:rowOff>123825</xdr:rowOff>
                  </from>
                  <to>
                    <xdr:col>10</xdr:col>
                    <xdr:colOff>342900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7" name="Button 4">
              <controlPr defaultSize="0" print="0" autoFill="0" autoPict="0" macro="[0]!csapat_a4">
                <anchor>
                  <from>
                    <xdr:col>10</xdr:col>
                    <xdr:colOff>57150</xdr:colOff>
                    <xdr:row>3</xdr:row>
                    <xdr:rowOff>180975</xdr:rowOff>
                  </from>
                  <to>
                    <xdr:col>10</xdr:col>
                    <xdr:colOff>342900</xdr:colOff>
                    <xdr:row>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8" name="Button 5">
              <controlPr defaultSize="0" print="0" autoFill="0" autoPict="0" macro="[0]!csapat_a5">
                <anchor>
                  <from>
                    <xdr:col>10</xdr:col>
                    <xdr:colOff>57150</xdr:colOff>
                    <xdr:row>4</xdr:row>
                    <xdr:rowOff>142875</xdr:rowOff>
                  </from>
                  <to>
                    <xdr:col>10</xdr:col>
                    <xdr:colOff>342900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9" name="Button 6">
              <controlPr defaultSize="0" print="0" autoFill="0" autoPict="0" macro="[0]!csapat_a6">
                <anchor>
                  <from>
                    <xdr:col>10</xdr:col>
                    <xdr:colOff>57150</xdr:colOff>
                    <xdr:row>7</xdr:row>
                    <xdr:rowOff>28575</xdr:rowOff>
                  </from>
                  <to>
                    <xdr:col>10</xdr:col>
                    <xdr:colOff>342900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10" name="Button 7">
              <controlPr defaultSize="0" print="0" autoFill="0" autoPict="0" macro="[0]!csapat_a7">
                <anchor>
                  <from>
                    <xdr:col>10</xdr:col>
                    <xdr:colOff>57150</xdr:colOff>
                    <xdr:row>8</xdr:row>
                    <xdr:rowOff>47625</xdr:rowOff>
                  </from>
                  <to>
                    <xdr:col>10</xdr:col>
                    <xdr:colOff>342900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11" name="Button 8">
              <controlPr defaultSize="0" print="0" autoFill="0" autoPict="0" macro="[0]!csapat_a8">
                <anchor>
                  <from>
                    <xdr:col>10</xdr:col>
                    <xdr:colOff>57150</xdr:colOff>
                    <xdr:row>9</xdr:row>
                    <xdr:rowOff>114300</xdr:rowOff>
                  </from>
                  <to>
                    <xdr:col>10</xdr:col>
                    <xdr:colOff>342900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5" r:id="rId12" name="Button 9">
              <controlPr defaultSize="0" print="0" autoFill="0" autoPict="0" macro="[0]!csapat_a9">
                <anchor>
                  <from>
                    <xdr:col>10</xdr:col>
                    <xdr:colOff>57150</xdr:colOff>
                    <xdr:row>11</xdr:row>
                    <xdr:rowOff>95250</xdr:rowOff>
                  </from>
                  <to>
                    <xdr:col>10</xdr:col>
                    <xdr:colOff>342900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6" r:id="rId13" name="Button 10">
              <controlPr defaultSize="0" print="0" autoFill="0" autoPict="0" macro="[0]!csapat_a10">
                <anchor>
                  <from>
                    <xdr:col>10</xdr:col>
                    <xdr:colOff>57150</xdr:colOff>
                    <xdr:row>13</xdr:row>
                    <xdr:rowOff>104775</xdr:rowOff>
                  </from>
                  <to>
                    <xdr:col>10</xdr:col>
                    <xdr:colOff>342900</xdr:colOff>
                    <xdr:row>13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7" r:id="rId14" name="Button 11">
              <controlPr defaultSize="0" print="0" autoFill="0" autoPict="0" macro="[0]!csapat_a11">
                <anchor>
                  <from>
                    <xdr:col>10</xdr:col>
                    <xdr:colOff>57150</xdr:colOff>
                    <xdr:row>13</xdr:row>
                    <xdr:rowOff>381000</xdr:rowOff>
                  </from>
                  <to>
                    <xdr:col>10</xdr:col>
                    <xdr:colOff>342900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8" r:id="rId15" name="Button 12">
              <controlPr defaultSize="0" print="0" autoFill="0" autoPict="0" macro="[0]!csapat_b1">
                <anchor>
                  <from>
                    <xdr:col>10</xdr:col>
                    <xdr:colOff>57150</xdr:colOff>
                    <xdr:row>14</xdr:row>
                    <xdr:rowOff>180975</xdr:rowOff>
                  </from>
                  <to>
                    <xdr:col>10</xdr:col>
                    <xdr:colOff>342900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9" r:id="rId16" name="Button 13">
              <controlPr defaultSize="0" print="0" autoFill="0" autoPict="0" macro="[0]!csapat_b2">
                <anchor>
                  <from>
                    <xdr:col>10</xdr:col>
                    <xdr:colOff>57150</xdr:colOff>
                    <xdr:row>16</xdr:row>
                    <xdr:rowOff>19050</xdr:rowOff>
                  </from>
                  <to>
                    <xdr:col>10</xdr:col>
                    <xdr:colOff>342900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0" r:id="rId17" name="Button 14">
              <controlPr defaultSize="0" print="0" autoFill="0" autoPict="0" macro="[0]!csapat_b3">
                <anchor>
                  <from>
                    <xdr:col>10</xdr:col>
                    <xdr:colOff>57150</xdr:colOff>
                    <xdr:row>17</xdr:row>
                    <xdr:rowOff>66675</xdr:rowOff>
                  </from>
                  <to>
                    <xdr:col>10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1" r:id="rId18" name="Button 15">
              <controlPr defaultSize="0" print="0" autoFill="0" autoPict="0" macro="[0]!csapat_b4">
                <anchor>
                  <from>
                    <xdr:col>10</xdr:col>
                    <xdr:colOff>57150</xdr:colOff>
                    <xdr:row>18</xdr:row>
                    <xdr:rowOff>114300</xdr:rowOff>
                  </from>
                  <to>
                    <xdr:col>10</xdr:col>
                    <xdr:colOff>342900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2" r:id="rId19" name="Button 16">
              <controlPr defaultSize="0" print="0" autoFill="0" autoPict="0" macro="[0]!csapat_b5">
                <anchor>
                  <from>
                    <xdr:col>10</xdr:col>
                    <xdr:colOff>57150</xdr:colOff>
                    <xdr:row>19</xdr:row>
                    <xdr:rowOff>161925</xdr:rowOff>
                  </from>
                  <to>
                    <xdr:col>10</xdr:col>
                    <xdr:colOff>342900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3" r:id="rId20" name="Button 17">
              <controlPr defaultSize="0" print="0" autoFill="0" autoPict="0" macro="[0]!csapat_b6">
                <anchor>
                  <from>
                    <xdr:col>10</xdr:col>
                    <xdr:colOff>57150</xdr:colOff>
                    <xdr:row>21</xdr:row>
                    <xdr:rowOff>0</xdr:rowOff>
                  </from>
                  <to>
                    <xdr:col>10</xdr:col>
                    <xdr:colOff>342900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4" r:id="rId21" name="Button 18">
              <controlPr defaultSize="0" print="0" autoFill="0" autoPict="0" macro="[0]!csapat_b7">
                <anchor>
                  <from>
                    <xdr:col>10</xdr:col>
                    <xdr:colOff>57150</xdr:colOff>
                    <xdr:row>22</xdr:row>
                    <xdr:rowOff>47625</xdr:rowOff>
                  </from>
                  <to>
                    <xdr:col>10</xdr:col>
                    <xdr:colOff>342900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5" r:id="rId22" name="Button 19">
              <controlPr defaultSize="0" print="0" autoFill="0" autoPict="0" macro="[0]!csapat_b8">
                <anchor>
                  <from>
                    <xdr:col>10</xdr:col>
                    <xdr:colOff>57150</xdr:colOff>
                    <xdr:row>23</xdr:row>
                    <xdr:rowOff>95250</xdr:rowOff>
                  </from>
                  <to>
                    <xdr:col>10</xdr:col>
                    <xdr:colOff>342900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6" r:id="rId23" name="Button 20">
              <controlPr defaultSize="0" print="0" autoFill="0" autoPict="0" macro="[0]!csapat_b9">
                <anchor>
                  <from>
                    <xdr:col>10</xdr:col>
                    <xdr:colOff>57150</xdr:colOff>
                    <xdr:row>25</xdr:row>
                    <xdr:rowOff>57150</xdr:rowOff>
                  </from>
                  <to>
                    <xdr:col>10</xdr:col>
                    <xdr:colOff>342900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7" r:id="rId24" name="Button 21">
              <controlPr defaultSize="0" print="0" autoFill="0" autoPict="0" macro="[0]!csapat_b10">
                <anchor>
                  <from>
                    <xdr:col>10</xdr:col>
                    <xdr:colOff>57150</xdr:colOff>
                    <xdr:row>27</xdr:row>
                    <xdr:rowOff>19050</xdr:rowOff>
                  </from>
                  <to>
                    <xdr:col>10</xdr:col>
                    <xdr:colOff>342900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8" r:id="rId25" name="Button 22">
              <controlPr defaultSize="0" print="0" autoFill="0" autoPict="0" macro="[0]!csapat_c1">
                <anchor>
                  <from>
                    <xdr:col>10</xdr:col>
                    <xdr:colOff>57150</xdr:colOff>
                    <xdr:row>29</xdr:row>
                    <xdr:rowOff>114300</xdr:rowOff>
                  </from>
                  <to>
                    <xdr:col>10</xdr:col>
                    <xdr:colOff>342900</xdr:colOff>
                    <xdr:row>30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9" r:id="rId26" name="Button 23">
              <controlPr defaultSize="0" print="0" autoFill="0" autoPict="0" macro="[0]!csapat_c2">
                <anchor>
                  <from>
                    <xdr:col>10</xdr:col>
                    <xdr:colOff>57150</xdr:colOff>
                    <xdr:row>30</xdr:row>
                    <xdr:rowOff>161925</xdr:rowOff>
                  </from>
                  <to>
                    <xdr:col>10</xdr:col>
                    <xdr:colOff>342900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0" r:id="rId27" name="Button 24">
              <controlPr defaultSize="0" print="0" autoFill="0" autoPict="0" macro="[0]!csapat_c3">
                <anchor>
                  <from>
                    <xdr:col>10</xdr:col>
                    <xdr:colOff>57150</xdr:colOff>
                    <xdr:row>32</xdr:row>
                    <xdr:rowOff>0</xdr:rowOff>
                  </from>
                  <to>
                    <xdr:col>10</xdr:col>
                    <xdr:colOff>342900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1" r:id="rId28" name="Button 25">
              <controlPr defaultSize="0" print="0" autoFill="0" autoPict="0" macro="[0]!csapat_c4">
                <anchor>
                  <from>
                    <xdr:col>10</xdr:col>
                    <xdr:colOff>57150</xdr:colOff>
                    <xdr:row>33</xdr:row>
                    <xdr:rowOff>47625</xdr:rowOff>
                  </from>
                  <to>
                    <xdr:col>10</xdr:col>
                    <xdr:colOff>342900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2" r:id="rId29" name="Button 26">
              <controlPr defaultSize="0" print="0" autoFill="0" autoPict="0" macro="[0]!csapat_c5">
                <anchor>
                  <from>
                    <xdr:col>10</xdr:col>
                    <xdr:colOff>57150</xdr:colOff>
                    <xdr:row>34</xdr:row>
                    <xdr:rowOff>95250</xdr:rowOff>
                  </from>
                  <to>
                    <xdr:col>10</xdr:col>
                    <xdr:colOff>342900</xdr:colOff>
                    <xdr:row>35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3" r:id="rId30" name="Button 27">
              <controlPr defaultSize="0" print="0" autoFill="0" autoPict="0" macro="[0]!csapat_c6">
                <anchor>
                  <from>
                    <xdr:col>10</xdr:col>
                    <xdr:colOff>57150</xdr:colOff>
                    <xdr:row>35</xdr:row>
                    <xdr:rowOff>161925</xdr:rowOff>
                  </from>
                  <to>
                    <xdr:col>10</xdr:col>
                    <xdr:colOff>342900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4" r:id="rId31" name="Button 28">
              <controlPr defaultSize="0" print="0" autoFill="0" autoPict="0" macro="[0]!csapat_c7">
                <anchor>
                  <from>
                    <xdr:col>10</xdr:col>
                    <xdr:colOff>57150</xdr:colOff>
                    <xdr:row>37</xdr:row>
                    <xdr:rowOff>38100</xdr:rowOff>
                  </from>
                  <to>
                    <xdr:col>10</xdr:col>
                    <xdr:colOff>342900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5" r:id="rId32" name="Button 29">
              <controlPr defaultSize="0" print="0" autoFill="0" autoPict="0" macro="[0]!csapat_c8">
                <anchor>
                  <from>
                    <xdr:col>10</xdr:col>
                    <xdr:colOff>57150</xdr:colOff>
                    <xdr:row>38</xdr:row>
                    <xdr:rowOff>104775</xdr:rowOff>
                  </from>
                  <to>
                    <xdr:col>10</xdr:col>
                    <xdr:colOff>342900</xdr:colOff>
                    <xdr:row>39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6" r:id="rId33" name="Button 30">
              <controlPr defaultSize="0" print="0" autoFill="0" autoPict="0" macro="[0]!csapat_c9">
                <anchor>
                  <from>
                    <xdr:col>10</xdr:col>
                    <xdr:colOff>57150</xdr:colOff>
                    <xdr:row>39</xdr:row>
                    <xdr:rowOff>171450</xdr:rowOff>
                  </from>
                  <to>
                    <xdr:col>10</xdr:col>
                    <xdr:colOff>342900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7" r:id="rId34" name="Button 31">
              <controlPr defaultSize="0" print="0" autoFill="0" autoPict="0" macro="[0]!csapat_c10">
                <anchor>
                  <from>
                    <xdr:col>10</xdr:col>
                    <xdr:colOff>57150</xdr:colOff>
                    <xdr:row>41</xdr:row>
                    <xdr:rowOff>47625</xdr:rowOff>
                  </from>
                  <to>
                    <xdr:col>10</xdr:col>
                    <xdr:colOff>342900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8" r:id="rId35" name="Button 32">
              <controlPr defaultSize="0" print="0" autoFill="0" autoPict="0" macro="[0]!csapat_c11">
                <anchor>
                  <from>
                    <xdr:col>10</xdr:col>
                    <xdr:colOff>57150</xdr:colOff>
                    <xdr:row>42</xdr:row>
                    <xdr:rowOff>114300</xdr:rowOff>
                  </from>
                  <to>
                    <xdr:col>10</xdr:col>
                    <xdr:colOff>342900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9" r:id="rId36" name="Button 33">
              <controlPr defaultSize="0" print="0" autoFill="0" autoPict="0" macro="[0]!csapat_b11">
                <anchor>
                  <from>
                    <xdr:col>10</xdr:col>
                    <xdr:colOff>57150</xdr:colOff>
                    <xdr:row>28</xdr:row>
                    <xdr:rowOff>66675</xdr:rowOff>
                  </from>
                  <to>
                    <xdr:col>10</xdr:col>
                    <xdr:colOff>342900</xdr:colOff>
                    <xdr:row>29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Munka5">
    <tabColor rgb="FF00B0F0"/>
    <pageSetUpPr fitToPage="1"/>
  </sheetPr>
  <dimension ref="A1:N44"/>
  <sheetViews>
    <sheetView showGridLines="0" showRowColHeaders="0" workbookViewId="0">
      <selection activeCell="A5" sqref="A5:B6"/>
    </sheetView>
  </sheetViews>
  <sheetFormatPr defaultColWidth="9.140625" defaultRowHeight="15"/>
  <cols>
    <col min="1" max="1" width="9.140625" style="25"/>
    <col min="2" max="2" width="19.28515625" style="25" bestFit="1" customWidth="1"/>
    <col min="3" max="16384" width="9.140625" style="25"/>
  </cols>
  <sheetData>
    <row r="1" spans="1:14" ht="15" customHeight="1"/>
    <row r="2" spans="1:14" ht="15" customHeight="1">
      <c r="N2" s="319" t="s">
        <v>225</v>
      </c>
    </row>
    <row r="3" spans="1:14" ht="15" customHeight="1">
      <c r="N3" s="320" t="s">
        <v>209</v>
      </c>
    </row>
    <row r="4" spans="1:14" ht="15" customHeight="1"/>
    <row r="5" spans="1:14" ht="15.75">
      <c r="A5" s="493" t="s">
        <v>210</v>
      </c>
      <c r="B5" s="494"/>
      <c r="C5" s="497">
        <v>2019</v>
      </c>
      <c r="D5" s="498"/>
      <c r="E5" s="499"/>
      <c r="F5" s="497">
        <v>2018</v>
      </c>
      <c r="G5" s="498"/>
      <c r="H5" s="499"/>
      <c r="I5" s="497">
        <v>2017</v>
      </c>
      <c r="J5" s="498"/>
      <c r="K5" s="499"/>
      <c r="L5" s="498">
        <v>2016</v>
      </c>
      <c r="M5" s="498"/>
      <c r="N5" s="500"/>
    </row>
    <row r="6" spans="1:14">
      <c r="A6" s="495"/>
      <c r="B6" s="496"/>
      <c r="C6" s="321" t="s">
        <v>11</v>
      </c>
      <c r="D6" s="322" t="s">
        <v>12</v>
      </c>
      <c r="E6" s="323" t="s">
        <v>9</v>
      </c>
      <c r="F6" s="321" t="s">
        <v>11</v>
      </c>
      <c r="G6" s="322" t="s">
        <v>12</v>
      </c>
      <c r="H6" s="323" t="s">
        <v>9</v>
      </c>
      <c r="I6" s="321" t="s">
        <v>11</v>
      </c>
      <c r="J6" s="322" t="s">
        <v>12</v>
      </c>
      <c r="K6" s="323" t="s">
        <v>9</v>
      </c>
      <c r="L6" s="324" t="s">
        <v>11</v>
      </c>
      <c r="M6" s="322" t="s">
        <v>12</v>
      </c>
      <c r="N6" s="325" t="s">
        <v>9</v>
      </c>
    </row>
    <row r="7" spans="1:14">
      <c r="A7" s="303" t="s">
        <v>124</v>
      </c>
      <c r="B7" s="304" t="s">
        <v>99</v>
      </c>
      <c r="C7" s="326">
        <f>Össz_részletes!D7</f>
        <v>690.5</v>
      </c>
      <c r="D7" s="327">
        <f>Össz_részletes!E7</f>
        <v>57</v>
      </c>
      <c r="E7" s="328">
        <f>IF(D7=0,0,C7/D7)</f>
        <v>12.114035087719298</v>
      </c>
      <c r="F7" s="326">
        <v>291.28999999999996</v>
      </c>
      <c r="G7" s="327">
        <v>64</v>
      </c>
      <c r="H7" s="328">
        <v>4.5514062499999994</v>
      </c>
      <c r="I7" s="329">
        <v>126.03999999999999</v>
      </c>
      <c r="J7" s="330">
        <v>42</v>
      </c>
      <c r="K7" s="328">
        <v>3.0009523809523806</v>
      </c>
      <c r="L7" s="331">
        <v>225.8</v>
      </c>
      <c r="M7" s="330">
        <v>61</v>
      </c>
      <c r="N7" s="332">
        <v>3.7016393442622952</v>
      </c>
    </row>
    <row r="8" spans="1:14">
      <c r="A8" s="305" t="s">
        <v>125</v>
      </c>
      <c r="B8" s="306" t="s">
        <v>99</v>
      </c>
      <c r="C8" s="333">
        <f>Össz_részletes!D14</f>
        <v>319.04999999999995</v>
      </c>
      <c r="D8" s="334">
        <f>Össz_részletes!E14</f>
        <v>35</v>
      </c>
      <c r="E8" s="335">
        <f t="shared" ref="E8:E17" si="0">IF(D8=0,0,C8/D8)</f>
        <v>9.1157142857142848</v>
      </c>
      <c r="F8" s="333">
        <v>145.59000000000003</v>
      </c>
      <c r="G8" s="334">
        <v>53</v>
      </c>
      <c r="H8" s="335">
        <v>2.7469811320754722</v>
      </c>
      <c r="I8" s="336">
        <v>400.52</v>
      </c>
      <c r="J8" s="337">
        <v>235</v>
      </c>
      <c r="K8" s="335">
        <v>1.7043404255319148</v>
      </c>
      <c r="L8" s="338">
        <v>410.81000000000006</v>
      </c>
      <c r="M8" s="337">
        <v>116</v>
      </c>
      <c r="N8" s="339">
        <v>3.54146551724138</v>
      </c>
    </row>
    <row r="9" spans="1:14">
      <c r="A9" s="305" t="s">
        <v>126</v>
      </c>
      <c r="B9" s="306" t="s">
        <v>99</v>
      </c>
      <c r="C9" s="333">
        <f>Össz_részletes!D21</f>
        <v>278.745</v>
      </c>
      <c r="D9" s="334">
        <f>Össz_részletes!E21</f>
        <v>26</v>
      </c>
      <c r="E9" s="335">
        <f t="shared" si="0"/>
        <v>10.720961538461539</v>
      </c>
      <c r="F9" s="333">
        <v>374.66700000000003</v>
      </c>
      <c r="G9" s="334">
        <v>48</v>
      </c>
      <c r="H9" s="335">
        <v>7.8055625000000006</v>
      </c>
      <c r="I9" s="336">
        <v>1054.19</v>
      </c>
      <c r="J9" s="337">
        <v>159</v>
      </c>
      <c r="K9" s="335">
        <v>6.6301257861635223</v>
      </c>
      <c r="L9" s="338">
        <v>280.38</v>
      </c>
      <c r="M9" s="337">
        <v>75</v>
      </c>
      <c r="N9" s="339">
        <v>3.7383999999999999</v>
      </c>
    </row>
    <row r="10" spans="1:14">
      <c r="A10" s="305" t="s">
        <v>127</v>
      </c>
      <c r="B10" s="306" t="s">
        <v>99</v>
      </c>
      <c r="C10" s="333">
        <f>Össz_részletes!D28</f>
        <v>350.14000000000004</v>
      </c>
      <c r="D10" s="334">
        <f>Össz_részletes!E28</f>
        <v>29</v>
      </c>
      <c r="E10" s="335">
        <f t="shared" si="0"/>
        <v>12.073793103448278</v>
      </c>
      <c r="F10" s="333">
        <v>579.29000000000008</v>
      </c>
      <c r="G10" s="334">
        <v>63</v>
      </c>
      <c r="H10" s="335">
        <v>9.1950793650793656</v>
      </c>
      <c r="I10" s="336">
        <v>98.960000000000008</v>
      </c>
      <c r="J10" s="337">
        <v>14</v>
      </c>
      <c r="K10" s="335">
        <v>7.0685714285714294</v>
      </c>
      <c r="L10" s="338">
        <v>271.34000000000003</v>
      </c>
      <c r="M10" s="337">
        <v>46</v>
      </c>
      <c r="N10" s="339">
        <v>5.898695652173914</v>
      </c>
    </row>
    <row r="11" spans="1:14">
      <c r="A11" s="305" t="s">
        <v>128</v>
      </c>
      <c r="B11" s="306" t="s">
        <v>99</v>
      </c>
      <c r="C11" s="333">
        <f>Össz_részletes!D35</f>
        <v>53.55</v>
      </c>
      <c r="D11" s="334">
        <f>Össz_részletes!E35</f>
        <v>5</v>
      </c>
      <c r="E11" s="335">
        <f t="shared" si="0"/>
        <v>10.709999999999999</v>
      </c>
      <c r="F11" s="333">
        <v>766.94</v>
      </c>
      <c r="G11" s="334">
        <v>81</v>
      </c>
      <c r="H11" s="335">
        <v>9.4683950617283958</v>
      </c>
      <c r="I11" s="336">
        <v>326.82</v>
      </c>
      <c r="J11" s="337">
        <v>42</v>
      </c>
      <c r="K11" s="335">
        <v>7.7814285714285711</v>
      </c>
      <c r="L11" s="338">
        <v>592.66000000000008</v>
      </c>
      <c r="M11" s="337">
        <v>70</v>
      </c>
      <c r="N11" s="339">
        <v>8.4665714285714291</v>
      </c>
    </row>
    <row r="12" spans="1:14">
      <c r="A12" s="305" t="s">
        <v>129</v>
      </c>
      <c r="B12" s="306" t="s">
        <v>99</v>
      </c>
      <c r="C12" s="333">
        <f>Össz_részletes!D42</f>
        <v>535.02499999999998</v>
      </c>
      <c r="D12" s="334">
        <f>Össz_részletes!E42</f>
        <v>77</v>
      </c>
      <c r="E12" s="335">
        <f t="shared" si="0"/>
        <v>6.9483766233766229</v>
      </c>
      <c r="F12" s="333">
        <v>251.43999999999997</v>
      </c>
      <c r="G12" s="334">
        <v>28</v>
      </c>
      <c r="H12" s="335">
        <v>8.9799999999999986</v>
      </c>
      <c r="I12" s="336">
        <v>26.340000000000003</v>
      </c>
      <c r="J12" s="337">
        <v>3</v>
      </c>
      <c r="K12" s="335">
        <v>8.7800000000000011</v>
      </c>
      <c r="L12" s="338">
        <v>105.91</v>
      </c>
      <c r="M12" s="337">
        <v>11</v>
      </c>
      <c r="N12" s="339">
        <v>9.6281818181818171</v>
      </c>
    </row>
    <row r="13" spans="1:14">
      <c r="A13" s="305" t="s">
        <v>130</v>
      </c>
      <c r="B13" s="306" t="s">
        <v>99</v>
      </c>
      <c r="C13" s="333">
        <f>Össz_részletes!D49</f>
        <v>318.80500000000001</v>
      </c>
      <c r="D13" s="334">
        <f>Össz_részletes!E49</f>
        <v>41</v>
      </c>
      <c r="E13" s="335">
        <f t="shared" si="0"/>
        <v>7.7757317073170737</v>
      </c>
      <c r="F13" s="333">
        <v>128.18</v>
      </c>
      <c r="G13" s="334">
        <v>16</v>
      </c>
      <c r="H13" s="335">
        <v>8.0112500000000004</v>
      </c>
      <c r="I13" s="336">
        <v>128.55999999999997</v>
      </c>
      <c r="J13" s="337">
        <v>16</v>
      </c>
      <c r="K13" s="335">
        <v>8.0349999999999984</v>
      </c>
      <c r="L13" s="338">
        <v>178.53</v>
      </c>
      <c r="M13" s="337">
        <v>19</v>
      </c>
      <c r="N13" s="339">
        <v>9.3963157894736842</v>
      </c>
    </row>
    <row r="14" spans="1:14">
      <c r="A14" s="305" t="s">
        <v>131</v>
      </c>
      <c r="B14" s="306" t="s">
        <v>100</v>
      </c>
      <c r="C14" s="333">
        <f>Össz_részletes!D56</f>
        <v>420.125</v>
      </c>
      <c r="D14" s="334">
        <f>Össz_részletes!E56</f>
        <v>48</v>
      </c>
      <c r="E14" s="335">
        <f t="shared" si="0"/>
        <v>8.7526041666666661</v>
      </c>
      <c r="F14" s="333">
        <v>63.760000000000005</v>
      </c>
      <c r="G14" s="334">
        <v>7</v>
      </c>
      <c r="H14" s="335">
        <v>9.1085714285714285</v>
      </c>
      <c r="I14" s="336">
        <v>324.41000000000003</v>
      </c>
      <c r="J14" s="337">
        <v>34</v>
      </c>
      <c r="K14" s="335">
        <v>9.5414705882352955</v>
      </c>
      <c r="L14" s="338">
        <v>93.960000000000008</v>
      </c>
      <c r="M14" s="337">
        <v>10</v>
      </c>
      <c r="N14" s="339">
        <v>9.3960000000000008</v>
      </c>
    </row>
    <row r="15" spans="1:14">
      <c r="A15" s="305" t="s">
        <v>132</v>
      </c>
      <c r="B15" s="306" t="s">
        <v>100</v>
      </c>
      <c r="C15" s="333">
        <f>Össz_részletes!D63</f>
        <v>1163.675</v>
      </c>
      <c r="D15" s="334">
        <f>Össz_részletes!E63</f>
        <v>139</v>
      </c>
      <c r="E15" s="335">
        <f t="shared" si="0"/>
        <v>8.371762589928057</v>
      </c>
      <c r="F15" s="333">
        <v>303.18999999999994</v>
      </c>
      <c r="G15" s="334">
        <v>29</v>
      </c>
      <c r="H15" s="335">
        <v>10.454827586206894</v>
      </c>
      <c r="I15" s="336">
        <v>266.02999999999997</v>
      </c>
      <c r="J15" s="337">
        <v>29</v>
      </c>
      <c r="K15" s="335">
        <v>9.1734482758620679</v>
      </c>
      <c r="L15" s="338">
        <v>74.61</v>
      </c>
      <c r="M15" s="337">
        <v>10</v>
      </c>
      <c r="N15" s="339">
        <v>7.4610000000000003</v>
      </c>
    </row>
    <row r="16" spans="1:14">
      <c r="A16" s="305" t="s">
        <v>54</v>
      </c>
      <c r="B16" s="306" t="s">
        <v>100</v>
      </c>
      <c r="C16" s="333">
        <f>Össz_részletes!D70</f>
        <v>146.17500000000001</v>
      </c>
      <c r="D16" s="334">
        <f>Össz_részletes!E70</f>
        <v>16</v>
      </c>
      <c r="E16" s="335">
        <f t="shared" si="0"/>
        <v>9.1359375000000007</v>
      </c>
      <c r="F16" s="333">
        <v>20.869999999999997</v>
      </c>
      <c r="G16" s="334">
        <v>3</v>
      </c>
      <c r="H16" s="335">
        <v>6.9566666666666661</v>
      </c>
      <c r="I16" s="336">
        <v>0</v>
      </c>
      <c r="J16" s="337">
        <v>0</v>
      </c>
      <c r="K16" s="335">
        <v>0</v>
      </c>
      <c r="L16" s="338">
        <v>16.100000000000001</v>
      </c>
      <c r="M16" s="337">
        <v>4</v>
      </c>
      <c r="N16" s="339">
        <v>4.0250000000000004</v>
      </c>
    </row>
    <row r="17" spans="1:14">
      <c r="A17" s="305" t="s">
        <v>55</v>
      </c>
      <c r="B17" s="306" t="s">
        <v>100</v>
      </c>
      <c r="C17" s="340">
        <f>Össz_részletes!D77</f>
        <v>311.84000000000003</v>
      </c>
      <c r="D17" s="334">
        <f>Össz_részletes!E77</f>
        <v>42</v>
      </c>
      <c r="E17" s="335">
        <f t="shared" si="0"/>
        <v>7.4247619047619056</v>
      </c>
      <c r="F17" s="333">
        <v>217.36999999999995</v>
      </c>
      <c r="G17" s="334">
        <v>25</v>
      </c>
      <c r="H17" s="335">
        <v>8.6947999999999972</v>
      </c>
      <c r="I17" s="336">
        <v>228.23</v>
      </c>
      <c r="J17" s="337">
        <v>28</v>
      </c>
      <c r="K17" s="335">
        <v>8.151071428571429</v>
      </c>
      <c r="L17" s="338">
        <v>269.28999999999996</v>
      </c>
      <c r="M17" s="337">
        <v>34</v>
      </c>
      <c r="N17" s="339">
        <v>7.9202941176470576</v>
      </c>
    </row>
    <row r="18" spans="1:14">
      <c r="A18" s="307"/>
      <c r="B18" s="341" t="s">
        <v>211</v>
      </c>
      <c r="C18" s="342">
        <f>SUM(C7:C17)</f>
        <v>4587.63</v>
      </c>
      <c r="D18" s="343">
        <f>SUM(D7:D17)</f>
        <v>515</v>
      </c>
      <c r="E18" s="344">
        <f t="shared" ref="E18:E43" si="1">IF(D18=0,0,C18/D18)</f>
        <v>8.9080194174757281</v>
      </c>
      <c r="F18" s="342">
        <f>SUM(F7:F17)</f>
        <v>3142.587</v>
      </c>
      <c r="G18" s="343">
        <f>SUM(G7:G17)</f>
        <v>417</v>
      </c>
      <c r="H18" s="344">
        <f t="shared" ref="H18:H43" si="2">IF(G18=0,0,F18/G18)</f>
        <v>7.5361798561151083</v>
      </c>
      <c r="I18" s="345">
        <f>SUM(I7:I17)</f>
        <v>2980.1</v>
      </c>
      <c r="J18" s="346">
        <f>SUM(J7:J17)</f>
        <v>602</v>
      </c>
      <c r="K18" s="344">
        <f t="shared" ref="K18" si="3">IF(J18=0,0,I18/J18)</f>
        <v>4.9503322259136215</v>
      </c>
      <c r="L18" s="347">
        <f>SUM(L7:L17)</f>
        <v>2519.3900000000003</v>
      </c>
      <c r="M18" s="346">
        <f>SUM(M7:M17)</f>
        <v>456</v>
      </c>
      <c r="N18" s="348">
        <f t="shared" ref="N18" si="4">IF(M18=0,0,L18/M18)</f>
        <v>5.5249780701754396</v>
      </c>
    </row>
    <row r="19" spans="1:14">
      <c r="A19" s="308" t="s">
        <v>133</v>
      </c>
      <c r="B19" s="309" t="s">
        <v>101</v>
      </c>
      <c r="C19" s="349">
        <f>Össz_részletes!D84</f>
        <v>338.64500000000004</v>
      </c>
      <c r="D19" s="350">
        <f>Össz_részletes!E84</f>
        <v>57</v>
      </c>
      <c r="E19" s="351">
        <f t="shared" si="1"/>
        <v>5.9411403508771938</v>
      </c>
      <c r="F19" s="349">
        <v>269.08000000000004</v>
      </c>
      <c r="G19" s="350">
        <v>44</v>
      </c>
      <c r="H19" s="351">
        <v>6.1154545454545461</v>
      </c>
      <c r="I19" s="352">
        <v>33.15</v>
      </c>
      <c r="J19" s="353">
        <v>7</v>
      </c>
      <c r="K19" s="351">
        <v>4.7357142857142858</v>
      </c>
      <c r="L19" s="354">
        <v>147.13999999999999</v>
      </c>
      <c r="M19" s="353">
        <v>26</v>
      </c>
      <c r="N19" s="355">
        <v>5.6592307692307688</v>
      </c>
    </row>
    <row r="20" spans="1:14">
      <c r="A20" s="310" t="s">
        <v>134</v>
      </c>
      <c r="B20" s="311" t="s">
        <v>102</v>
      </c>
      <c r="C20" s="349">
        <f>Össz_részletes!D91</f>
        <v>270.27500000000003</v>
      </c>
      <c r="D20" s="356">
        <f>Össz_részletes!E91</f>
        <v>31</v>
      </c>
      <c r="E20" s="357">
        <f t="shared" si="1"/>
        <v>8.7185483870967762</v>
      </c>
      <c r="F20" s="358">
        <v>142.13</v>
      </c>
      <c r="G20" s="356">
        <v>17</v>
      </c>
      <c r="H20" s="357">
        <v>8.3605882352941165</v>
      </c>
      <c r="I20" s="359">
        <v>303.78999999999996</v>
      </c>
      <c r="J20" s="360">
        <v>41</v>
      </c>
      <c r="K20" s="357">
        <v>7.40951219512195</v>
      </c>
      <c r="L20" s="361">
        <v>60.39</v>
      </c>
      <c r="M20" s="360">
        <v>14</v>
      </c>
      <c r="N20" s="362">
        <v>4.3135714285714286</v>
      </c>
    </row>
    <row r="21" spans="1:14">
      <c r="A21" s="310" t="s">
        <v>135</v>
      </c>
      <c r="B21" s="311" t="s">
        <v>103</v>
      </c>
      <c r="C21" s="349">
        <f>Össz_részletes!D98</f>
        <v>1171.875</v>
      </c>
      <c r="D21" s="356">
        <f>Össz_részletes!E98</f>
        <v>130</v>
      </c>
      <c r="E21" s="357">
        <f t="shared" si="1"/>
        <v>9.0144230769230766</v>
      </c>
      <c r="F21" s="358">
        <v>118.22000000000001</v>
      </c>
      <c r="G21" s="356">
        <v>24</v>
      </c>
      <c r="H21" s="357">
        <v>4.9258333333333342</v>
      </c>
      <c r="I21" s="359">
        <v>839.54000000000008</v>
      </c>
      <c r="J21" s="360">
        <v>143</v>
      </c>
      <c r="K21" s="357">
        <v>5.8709090909090911</v>
      </c>
      <c r="L21" s="361">
        <v>566.36999999999989</v>
      </c>
      <c r="M21" s="360">
        <v>97</v>
      </c>
      <c r="N21" s="362">
        <v>5.8388659793814419</v>
      </c>
    </row>
    <row r="22" spans="1:14">
      <c r="A22" s="310" t="s">
        <v>136</v>
      </c>
      <c r="B22" s="311" t="s">
        <v>104</v>
      </c>
      <c r="C22" s="349">
        <f>Össz_részletes!D105</f>
        <v>555.65</v>
      </c>
      <c r="D22" s="356">
        <f>Össz_részletes!E105</f>
        <v>57</v>
      </c>
      <c r="E22" s="357">
        <f t="shared" si="1"/>
        <v>9.7482456140350866</v>
      </c>
      <c r="F22" s="358">
        <v>682.13</v>
      </c>
      <c r="G22" s="356">
        <v>156</v>
      </c>
      <c r="H22" s="357">
        <v>4.3726282051282048</v>
      </c>
      <c r="I22" s="359">
        <v>97.19</v>
      </c>
      <c r="J22" s="360">
        <v>27</v>
      </c>
      <c r="K22" s="357">
        <v>3.5996296296296295</v>
      </c>
      <c r="L22" s="361">
        <v>744.87999999999988</v>
      </c>
      <c r="M22" s="360">
        <v>194</v>
      </c>
      <c r="N22" s="362">
        <v>3.8395876288659787</v>
      </c>
    </row>
    <row r="23" spans="1:14">
      <c r="A23" s="310" t="s">
        <v>137</v>
      </c>
      <c r="B23" s="311" t="s">
        <v>105</v>
      </c>
      <c r="C23" s="349">
        <f>Össz_részletes!D112</f>
        <v>140.95000000000002</v>
      </c>
      <c r="D23" s="356">
        <f>Össz_részletes!E112</f>
        <v>15</v>
      </c>
      <c r="E23" s="357">
        <f t="shared" si="1"/>
        <v>9.3966666666666683</v>
      </c>
      <c r="F23" s="358">
        <v>748.2</v>
      </c>
      <c r="G23" s="356">
        <v>98</v>
      </c>
      <c r="H23" s="357">
        <v>7.6346938775510207</v>
      </c>
      <c r="I23" s="359">
        <v>123.24</v>
      </c>
      <c r="J23" s="360">
        <v>11</v>
      </c>
      <c r="K23" s="357">
        <v>11.203636363636363</v>
      </c>
      <c r="L23" s="361">
        <v>187.63000000000002</v>
      </c>
      <c r="M23" s="360">
        <v>51</v>
      </c>
      <c r="N23" s="362">
        <v>3.6790196078431379</v>
      </c>
    </row>
    <row r="24" spans="1:14">
      <c r="A24" s="310" t="s">
        <v>138</v>
      </c>
      <c r="B24" s="311" t="s">
        <v>106</v>
      </c>
      <c r="C24" s="349">
        <f>Össz_részletes!D119</f>
        <v>752.6</v>
      </c>
      <c r="D24" s="356">
        <f>Össz_részletes!E119</f>
        <v>66</v>
      </c>
      <c r="E24" s="357">
        <f t="shared" si="1"/>
        <v>11.403030303030304</v>
      </c>
      <c r="F24" s="358">
        <v>654.75</v>
      </c>
      <c r="G24" s="356">
        <v>68</v>
      </c>
      <c r="H24" s="357">
        <v>9.6286764705882355</v>
      </c>
      <c r="I24" s="359">
        <v>631.75</v>
      </c>
      <c r="J24" s="360">
        <v>89</v>
      </c>
      <c r="K24" s="357">
        <v>7.0983146067415728</v>
      </c>
      <c r="L24" s="361">
        <v>601.78</v>
      </c>
      <c r="M24" s="360">
        <v>88</v>
      </c>
      <c r="N24" s="362">
        <v>6.8384090909090904</v>
      </c>
    </row>
    <row r="25" spans="1:14">
      <c r="A25" s="310" t="s">
        <v>139</v>
      </c>
      <c r="B25" s="311" t="s">
        <v>106</v>
      </c>
      <c r="C25" s="349">
        <f>Össz_részletes!D126</f>
        <v>896.10000000000014</v>
      </c>
      <c r="D25" s="356">
        <f>Össz_részletes!E126</f>
        <v>89</v>
      </c>
      <c r="E25" s="357">
        <f t="shared" si="1"/>
        <v>10.068539325842698</v>
      </c>
      <c r="F25" s="358">
        <v>268.71999999999997</v>
      </c>
      <c r="G25" s="356">
        <v>40</v>
      </c>
      <c r="H25" s="357">
        <v>6.7179999999999991</v>
      </c>
      <c r="I25" s="359">
        <v>1148.2800000000002</v>
      </c>
      <c r="J25" s="360">
        <v>130</v>
      </c>
      <c r="K25" s="357">
        <v>8.8329230769230787</v>
      </c>
      <c r="L25" s="361">
        <v>290.01</v>
      </c>
      <c r="M25" s="360">
        <v>69</v>
      </c>
      <c r="N25" s="362">
        <v>4.2030434782608692</v>
      </c>
    </row>
    <row r="26" spans="1:14">
      <c r="A26" s="310" t="s">
        <v>140</v>
      </c>
      <c r="B26" s="311" t="s">
        <v>107</v>
      </c>
      <c r="C26" s="349">
        <f>Össz_részletes!D133</f>
        <v>1178.2649999999999</v>
      </c>
      <c r="D26" s="356">
        <f>Össz_részletes!E133</f>
        <v>134</v>
      </c>
      <c r="E26" s="357">
        <f t="shared" si="1"/>
        <v>8.7930223880597005</v>
      </c>
      <c r="F26" s="358">
        <v>201.09000000000003</v>
      </c>
      <c r="G26" s="356">
        <v>27</v>
      </c>
      <c r="H26" s="357">
        <v>7.4477777777777794</v>
      </c>
      <c r="I26" s="359">
        <v>287.16000000000003</v>
      </c>
      <c r="J26" s="360">
        <v>53</v>
      </c>
      <c r="K26" s="357">
        <v>5.4181132075471705</v>
      </c>
      <c r="L26" s="361">
        <v>555.45999999999992</v>
      </c>
      <c r="M26" s="360">
        <v>113</v>
      </c>
      <c r="N26" s="362">
        <v>4.915575221238937</v>
      </c>
    </row>
    <row r="27" spans="1:14">
      <c r="A27" s="310" t="s">
        <v>141</v>
      </c>
      <c r="B27" s="311" t="s">
        <v>108</v>
      </c>
      <c r="C27" s="349">
        <f>Össz_részletes!D140</f>
        <v>926.05</v>
      </c>
      <c r="D27" s="356">
        <f>Össz_részletes!E140</f>
        <v>112</v>
      </c>
      <c r="E27" s="357">
        <f t="shared" si="1"/>
        <v>8.2683035714285715</v>
      </c>
      <c r="F27" s="358">
        <v>386.86</v>
      </c>
      <c r="G27" s="356">
        <v>82</v>
      </c>
      <c r="H27" s="357">
        <v>4.7178048780487805</v>
      </c>
      <c r="I27" s="359">
        <v>728.42000000000007</v>
      </c>
      <c r="J27" s="360">
        <v>146</v>
      </c>
      <c r="K27" s="357">
        <v>4.9891780821917813</v>
      </c>
      <c r="L27" s="361">
        <v>281.39999999999998</v>
      </c>
      <c r="M27" s="360">
        <v>82</v>
      </c>
      <c r="N27" s="362">
        <v>3.4317073170731707</v>
      </c>
    </row>
    <row r="28" spans="1:14">
      <c r="A28" s="310" t="s">
        <v>66</v>
      </c>
      <c r="B28" s="311" t="s">
        <v>109</v>
      </c>
      <c r="C28" s="349">
        <f>Össz_részletes!D147</f>
        <v>274.875</v>
      </c>
      <c r="D28" s="356">
        <f>Össz_részletes!E147</f>
        <v>40</v>
      </c>
      <c r="E28" s="357">
        <f t="shared" si="1"/>
        <v>6.8718750000000002</v>
      </c>
      <c r="F28" s="358">
        <v>552.68000000000006</v>
      </c>
      <c r="G28" s="356">
        <v>94</v>
      </c>
      <c r="H28" s="357">
        <v>5.8795744680851074</v>
      </c>
      <c r="I28" s="359">
        <v>23.88</v>
      </c>
      <c r="J28" s="360">
        <v>18</v>
      </c>
      <c r="K28" s="357">
        <v>1.3266666666666667</v>
      </c>
      <c r="L28" s="361">
        <v>408.85000000000008</v>
      </c>
      <c r="M28" s="360">
        <v>63</v>
      </c>
      <c r="N28" s="362">
        <v>6.4896825396825406</v>
      </c>
    </row>
    <row r="29" spans="1:14">
      <c r="A29" s="310" t="s">
        <v>178</v>
      </c>
      <c r="B29" s="318" t="s">
        <v>109</v>
      </c>
      <c r="C29" s="349">
        <f>Össz_részletes!D154</f>
        <v>163.30000000000001</v>
      </c>
      <c r="D29" s="356">
        <f>Össz_részletes!E154</f>
        <v>23</v>
      </c>
      <c r="E29" s="357">
        <f t="shared" ref="E29" si="5">IF(D29=0,0,C29/D29)</f>
        <v>7.1000000000000005</v>
      </c>
      <c r="F29" s="363" t="s">
        <v>224</v>
      </c>
      <c r="G29" s="364" t="s">
        <v>224</v>
      </c>
      <c r="H29" s="365" t="s">
        <v>224</v>
      </c>
      <c r="I29" s="363" t="s">
        <v>224</v>
      </c>
      <c r="J29" s="366" t="s">
        <v>224</v>
      </c>
      <c r="K29" s="365" t="s">
        <v>224</v>
      </c>
      <c r="L29" s="367" t="s">
        <v>224</v>
      </c>
      <c r="M29" s="366" t="s">
        <v>224</v>
      </c>
      <c r="N29" s="368" t="s">
        <v>224</v>
      </c>
    </row>
    <row r="30" spans="1:14">
      <c r="A30" s="312"/>
      <c r="B30" s="369" t="s">
        <v>212</v>
      </c>
      <c r="C30" s="370">
        <f>SUM(C19:C29)</f>
        <v>6668.5850000000009</v>
      </c>
      <c r="D30" s="371">
        <f>SUM(D19:D29)</f>
        <v>754</v>
      </c>
      <c r="E30" s="372">
        <f t="shared" si="1"/>
        <v>8.8442771883289133</v>
      </c>
      <c r="F30" s="370">
        <f>SUM(F19:F29)</f>
        <v>4023.8600000000006</v>
      </c>
      <c r="G30" s="371">
        <f>SUM(G19:G29)</f>
        <v>650</v>
      </c>
      <c r="H30" s="372">
        <f t="shared" si="2"/>
        <v>6.190553846153847</v>
      </c>
      <c r="I30" s="373">
        <f>SUM(I19:I29)</f>
        <v>4216.4000000000005</v>
      </c>
      <c r="J30" s="374">
        <f>SUM(J19:J29)</f>
        <v>665</v>
      </c>
      <c r="K30" s="372">
        <f t="shared" ref="K30" si="6">IF(J30=0,0,I30/J30)</f>
        <v>6.3404511278195494</v>
      </c>
      <c r="L30" s="375">
        <f>SUM(L19:L29)</f>
        <v>3843.91</v>
      </c>
      <c r="M30" s="374">
        <f>SUM(M19:M29)</f>
        <v>797</v>
      </c>
      <c r="N30" s="376">
        <f t="shared" ref="N30" si="7">IF(M30=0,0,L30/M30)</f>
        <v>4.8229736511919699</v>
      </c>
    </row>
    <row r="31" spans="1:14">
      <c r="A31" s="313" t="s">
        <v>142</v>
      </c>
      <c r="B31" s="314" t="s">
        <v>110</v>
      </c>
      <c r="C31" s="377">
        <f>Össz_részletes!D161</f>
        <v>671.60000000000014</v>
      </c>
      <c r="D31" s="378">
        <f>Össz_részletes!E161</f>
        <v>108</v>
      </c>
      <c r="E31" s="379">
        <f t="shared" si="1"/>
        <v>6.2185185185185201</v>
      </c>
      <c r="F31" s="377">
        <v>190.8</v>
      </c>
      <c r="G31" s="378">
        <v>31</v>
      </c>
      <c r="H31" s="379">
        <v>6.1548387096774198</v>
      </c>
      <c r="I31" s="380">
        <v>158.22</v>
      </c>
      <c r="J31" s="381">
        <v>45</v>
      </c>
      <c r="K31" s="379">
        <v>3.516</v>
      </c>
      <c r="L31" s="382">
        <v>1067.17</v>
      </c>
      <c r="M31" s="381">
        <v>162</v>
      </c>
      <c r="N31" s="383">
        <v>6.5874691358024693</v>
      </c>
    </row>
    <row r="32" spans="1:14">
      <c r="A32" s="315" t="s">
        <v>143</v>
      </c>
      <c r="B32" s="316" t="s">
        <v>111</v>
      </c>
      <c r="C32" s="377">
        <f>Össz_részletes!D168</f>
        <v>572.4</v>
      </c>
      <c r="D32" s="384">
        <f>Össz_részletes!E168</f>
        <v>72</v>
      </c>
      <c r="E32" s="385">
        <f t="shared" si="1"/>
        <v>7.9499999999999993</v>
      </c>
      <c r="F32" s="386">
        <v>167.07</v>
      </c>
      <c r="G32" s="384">
        <v>30</v>
      </c>
      <c r="H32" s="385">
        <v>5.569</v>
      </c>
      <c r="I32" s="387">
        <v>1043.3100000000002</v>
      </c>
      <c r="J32" s="388">
        <v>241</v>
      </c>
      <c r="K32" s="385">
        <v>4.329087136929461</v>
      </c>
      <c r="L32" s="389">
        <v>250.01999999999998</v>
      </c>
      <c r="M32" s="388">
        <v>82</v>
      </c>
      <c r="N32" s="390">
        <v>3.0490243902439023</v>
      </c>
    </row>
    <row r="33" spans="1:14">
      <c r="A33" s="315" t="s">
        <v>144</v>
      </c>
      <c r="B33" s="316" t="s">
        <v>112</v>
      </c>
      <c r="C33" s="377">
        <f>Össz_részletes!D175</f>
        <v>307.125</v>
      </c>
      <c r="D33" s="384">
        <f>Össz_részletes!E175</f>
        <v>50</v>
      </c>
      <c r="E33" s="385">
        <f t="shared" si="1"/>
        <v>6.1425000000000001</v>
      </c>
      <c r="F33" s="386">
        <v>250.89</v>
      </c>
      <c r="G33" s="384">
        <v>36</v>
      </c>
      <c r="H33" s="385">
        <v>6.9691666666666663</v>
      </c>
      <c r="I33" s="387">
        <v>426.21</v>
      </c>
      <c r="J33" s="388">
        <v>113</v>
      </c>
      <c r="K33" s="385">
        <v>3.7717699115044248</v>
      </c>
      <c r="L33" s="389">
        <v>653.12000000000012</v>
      </c>
      <c r="M33" s="388">
        <v>107</v>
      </c>
      <c r="N33" s="390">
        <v>6.1039252336448611</v>
      </c>
    </row>
    <row r="34" spans="1:14">
      <c r="A34" s="315" t="s">
        <v>145</v>
      </c>
      <c r="B34" s="316" t="s">
        <v>113</v>
      </c>
      <c r="C34" s="377">
        <f>Össz_részletes!D182</f>
        <v>237.85</v>
      </c>
      <c r="D34" s="384">
        <f>Össz_részletes!E182</f>
        <v>35</v>
      </c>
      <c r="E34" s="385">
        <f t="shared" si="1"/>
        <v>6.7957142857142854</v>
      </c>
      <c r="F34" s="386">
        <v>364.39</v>
      </c>
      <c r="G34" s="384">
        <v>67</v>
      </c>
      <c r="H34" s="385">
        <v>5.4386567164179098</v>
      </c>
      <c r="I34" s="387">
        <v>272.36</v>
      </c>
      <c r="J34" s="388">
        <v>44</v>
      </c>
      <c r="K34" s="385">
        <v>6.19</v>
      </c>
      <c r="L34" s="389">
        <v>728</v>
      </c>
      <c r="M34" s="388">
        <v>154</v>
      </c>
      <c r="N34" s="390">
        <v>4.7272727272727275</v>
      </c>
    </row>
    <row r="35" spans="1:14">
      <c r="A35" s="315" t="s">
        <v>146</v>
      </c>
      <c r="B35" s="316" t="s">
        <v>114</v>
      </c>
      <c r="C35" s="377">
        <f>Össz_részletes!D189</f>
        <v>289.92500000000007</v>
      </c>
      <c r="D35" s="384">
        <f>Össz_részletes!E189</f>
        <v>50</v>
      </c>
      <c r="E35" s="385">
        <f t="shared" si="1"/>
        <v>5.7985000000000015</v>
      </c>
      <c r="F35" s="386">
        <v>341.85</v>
      </c>
      <c r="G35" s="384">
        <v>62</v>
      </c>
      <c r="H35" s="385">
        <v>5.5137096774193548</v>
      </c>
      <c r="I35" s="387">
        <v>224.77000000000004</v>
      </c>
      <c r="J35" s="388">
        <v>48</v>
      </c>
      <c r="K35" s="385">
        <v>4.6827083333333341</v>
      </c>
      <c r="L35" s="389">
        <v>634.47</v>
      </c>
      <c r="M35" s="388">
        <v>150</v>
      </c>
      <c r="N35" s="390">
        <v>4.2298</v>
      </c>
    </row>
    <row r="36" spans="1:14">
      <c r="A36" s="315" t="s">
        <v>147</v>
      </c>
      <c r="B36" s="316" t="s">
        <v>115</v>
      </c>
      <c r="C36" s="377">
        <f>Össz_részletes!D196</f>
        <v>165.125</v>
      </c>
      <c r="D36" s="384">
        <f>Össz_részletes!E196</f>
        <v>25</v>
      </c>
      <c r="E36" s="385">
        <f t="shared" si="1"/>
        <v>6.6050000000000004</v>
      </c>
      <c r="F36" s="386">
        <v>1161.3999999999999</v>
      </c>
      <c r="G36" s="384">
        <v>227</v>
      </c>
      <c r="H36" s="385">
        <v>5.1162995594713649</v>
      </c>
      <c r="I36" s="387">
        <v>310.57</v>
      </c>
      <c r="J36" s="388">
        <v>67</v>
      </c>
      <c r="K36" s="385">
        <v>4.6353731343283577</v>
      </c>
      <c r="L36" s="389">
        <v>853.74</v>
      </c>
      <c r="M36" s="388">
        <v>176</v>
      </c>
      <c r="N36" s="390">
        <v>4.8507954545454544</v>
      </c>
    </row>
    <row r="37" spans="1:14">
      <c r="A37" s="315" t="s">
        <v>148</v>
      </c>
      <c r="B37" s="316" t="s">
        <v>116</v>
      </c>
      <c r="C37" s="377">
        <f>Össz_részletes!D203</f>
        <v>1030.165</v>
      </c>
      <c r="D37" s="384">
        <f>Össz_részletes!E203</f>
        <v>110</v>
      </c>
      <c r="E37" s="385">
        <f t="shared" si="1"/>
        <v>9.3651363636363634</v>
      </c>
      <c r="F37" s="386">
        <v>499.68999999999994</v>
      </c>
      <c r="G37" s="384">
        <v>138</v>
      </c>
      <c r="H37" s="385">
        <v>3.6209420289855068</v>
      </c>
      <c r="I37" s="387">
        <v>322.72000000000003</v>
      </c>
      <c r="J37" s="388">
        <v>115</v>
      </c>
      <c r="K37" s="385">
        <v>2.8062608695652176</v>
      </c>
      <c r="L37" s="389">
        <v>693.63</v>
      </c>
      <c r="M37" s="388">
        <v>228</v>
      </c>
      <c r="N37" s="390">
        <v>3.0422368421052632</v>
      </c>
    </row>
    <row r="38" spans="1:14">
      <c r="A38" s="315" t="s">
        <v>149</v>
      </c>
      <c r="B38" s="316" t="s">
        <v>116</v>
      </c>
      <c r="C38" s="377">
        <f>Össz_részletes!D210</f>
        <v>324.62499999999994</v>
      </c>
      <c r="D38" s="384">
        <f>Össz_részletes!E210</f>
        <v>41</v>
      </c>
      <c r="E38" s="385">
        <f t="shared" si="1"/>
        <v>7.9176829268292668</v>
      </c>
      <c r="F38" s="386">
        <v>192.18000000000004</v>
      </c>
      <c r="G38" s="384">
        <v>60</v>
      </c>
      <c r="H38" s="385">
        <v>3.2030000000000007</v>
      </c>
      <c r="I38" s="387">
        <v>571.03000000000009</v>
      </c>
      <c r="J38" s="388">
        <v>210</v>
      </c>
      <c r="K38" s="385">
        <v>2.7191904761904766</v>
      </c>
      <c r="L38" s="389">
        <v>338.80999999999995</v>
      </c>
      <c r="M38" s="388">
        <v>123</v>
      </c>
      <c r="N38" s="390">
        <v>2.7545528455284547</v>
      </c>
    </row>
    <row r="39" spans="1:14">
      <c r="A39" s="315" t="s">
        <v>150</v>
      </c>
      <c r="B39" s="316" t="s">
        <v>116</v>
      </c>
      <c r="C39" s="377">
        <f>Össz_részletes!D217</f>
        <v>925.87499999999989</v>
      </c>
      <c r="D39" s="384">
        <f>Össz_részletes!E217</f>
        <v>121</v>
      </c>
      <c r="E39" s="385">
        <f t="shared" si="1"/>
        <v>7.6518595041322301</v>
      </c>
      <c r="F39" s="386">
        <v>240.47000000000003</v>
      </c>
      <c r="G39" s="384">
        <v>70</v>
      </c>
      <c r="H39" s="385">
        <v>3.4352857142857145</v>
      </c>
      <c r="I39" s="387">
        <v>338.21000000000004</v>
      </c>
      <c r="J39" s="388">
        <v>76</v>
      </c>
      <c r="K39" s="385">
        <v>4.450131578947369</v>
      </c>
      <c r="L39" s="389">
        <v>106.78999999999999</v>
      </c>
      <c r="M39" s="388">
        <v>31</v>
      </c>
      <c r="N39" s="390">
        <v>3.4448387096774189</v>
      </c>
    </row>
    <row r="40" spans="1:14">
      <c r="A40" s="315" t="s">
        <v>76</v>
      </c>
      <c r="B40" s="316" t="s">
        <v>116</v>
      </c>
      <c r="C40" s="377">
        <f>Össz_részletes!D224</f>
        <v>454.42500000000001</v>
      </c>
      <c r="D40" s="384">
        <f>Össz_részletes!E224</f>
        <v>54</v>
      </c>
      <c r="E40" s="385">
        <f t="shared" si="1"/>
        <v>8.4152777777777779</v>
      </c>
      <c r="F40" s="386">
        <v>133.54000000000002</v>
      </c>
      <c r="G40" s="384">
        <v>36</v>
      </c>
      <c r="H40" s="385">
        <v>3.7094444444444452</v>
      </c>
      <c r="I40" s="387">
        <v>222.93999999999997</v>
      </c>
      <c r="J40" s="388">
        <v>53</v>
      </c>
      <c r="K40" s="385">
        <v>4.2064150943396221</v>
      </c>
      <c r="L40" s="389">
        <v>439.71000000000004</v>
      </c>
      <c r="M40" s="388">
        <v>164</v>
      </c>
      <c r="N40" s="390">
        <v>2.6811585365853663</v>
      </c>
    </row>
    <row r="41" spans="1:14">
      <c r="A41" s="315" t="s">
        <v>170</v>
      </c>
      <c r="B41" s="316" t="s">
        <v>116</v>
      </c>
      <c r="C41" s="377">
        <f>Össz_részletes!D231</f>
        <v>1435.5750000000005</v>
      </c>
      <c r="D41" s="384">
        <f>Össz_részletes!E231</f>
        <v>207</v>
      </c>
      <c r="E41" s="385">
        <f t="shared" si="1"/>
        <v>6.9351449275362347</v>
      </c>
      <c r="F41" s="386">
        <v>85.91</v>
      </c>
      <c r="G41" s="384">
        <v>26</v>
      </c>
      <c r="H41" s="385">
        <v>3.3042307692307693</v>
      </c>
      <c r="I41" s="387">
        <v>223.14000000000001</v>
      </c>
      <c r="J41" s="388">
        <v>93</v>
      </c>
      <c r="K41" s="385">
        <v>2.3993548387096775</v>
      </c>
      <c r="L41" s="391" t="s">
        <v>224</v>
      </c>
      <c r="M41" s="388" t="s">
        <v>224</v>
      </c>
      <c r="N41" s="390" t="s">
        <v>224</v>
      </c>
    </row>
    <row r="42" spans="1:14" ht="15.75" thickBot="1">
      <c r="A42" s="392"/>
      <c r="B42" s="393" t="s">
        <v>213</v>
      </c>
      <c r="C42" s="394">
        <f>SUM(C31:C41)</f>
        <v>6414.6900000000005</v>
      </c>
      <c r="D42" s="395">
        <f>SUM(D31:D41)</f>
        <v>873</v>
      </c>
      <c r="E42" s="396">
        <f t="shared" si="1"/>
        <v>7.347869415807561</v>
      </c>
      <c r="F42" s="394">
        <f>SUM(F31:F41)</f>
        <v>3628.1899999999996</v>
      </c>
      <c r="G42" s="395">
        <f>SUM(G31:G41)</f>
        <v>783</v>
      </c>
      <c r="H42" s="396">
        <f t="shared" si="2"/>
        <v>4.633703703703703</v>
      </c>
      <c r="I42" s="397">
        <f>SUM(I31:I41)</f>
        <v>4113.4800000000014</v>
      </c>
      <c r="J42" s="395">
        <f>SUM(J31:J41)</f>
        <v>1105</v>
      </c>
      <c r="K42" s="396">
        <f t="shared" ref="K42:K43" si="8">IF(J42=0,0,I42/J42)</f>
        <v>3.7226063348416303</v>
      </c>
      <c r="L42" s="397">
        <f>SUM(L31:L41)</f>
        <v>5765.4600000000009</v>
      </c>
      <c r="M42" s="395">
        <f>SUM(M31:M41)</f>
        <v>1377</v>
      </c>
      <c r="N42" s="398">
        <f t="shared" ref="N42:N43" si="9">IF(M42=0,0,L42/M42)</f>
        <v>4.1869716775599137</v>
      </c>
    </row>
    <row r="43" spans="1:14" ht="19.5" customHeight="1" thickTop="1">
      <c r="A43" s="399"/>
      <c r="B43" s="400" t="s">
        <v>214</v>
      </c>
      <c r="C43" s="401">
        <f>SUM(C42,C30,C18)</f>
        <v>17670.905000000002</v>
      </c>
      <c r="D43" s="402">
        <f>SUM(D42,D30,D18)</f>
        <v>2142</v>
      </c>
      <c r="E43" s="403">
        <f t="shared" si="1"/>
        <v>8.2497222222222231</v>
      </c>
      <c r="F43" s="401">
        <f>SUM(F42,F30,F18)</f>
        <v>10794.637000000001</v>
      </c>
      <c r="G43" s="402">
        <f>SUM(G42,G30,G18)</f>
        <v>1850</v>
      </c>
      <c r="H43" s="403">
        <f t="shared" si="2"/>
        <v>5.8349389189189189</v>
      </c>
      <c r="I43" s="404">
        <f>SUM(I18,I30,I42)</f>
        <v>11309.980000000001</v>
      </c>
      <c r="J43" s="402">
        <f>SUM(J18,J30,J42)</f>
        <v>2372</v>
      </c>
      <c r="K43" s="403">
        <f t="shared" si="8"/>
        <v>4.7681197301854983</v>
      </c>
      <c r="L43" s="404">
        <f>SUM(L18,L30,L42)</f>
        <v>12128.760000000002</v>
      </c>
      <c r="M43" s="402">
        <f>SUM(M18,M30,M42)</f>
        <v>2630</v>
      </c>
      <c r="N43" s="405">
        <f t="shared" si="9"/>
        <v>4.611695817490495</v>
      </c>
    </row>
    <row r="44" spans="1:14">
      <c r="D44" s="317"/>
      <c r="G44" s="317"/>
    </row>
  </sheetData>
  <sheetProtection password="C71F" sheet="1" objects="1" scenarios="1"/>
  <mergeCells count="5">
    <mergeCell ref="A5:B6"/>
    <mergeCell ref="F5:H5"/>
    <mergeCell ref="I5:K5"/>
    <mergeCell ref="L5:N5"/>
    <mergeCell ref="C5:E5"/>
  </mergeCells>
  <conditionalFormatting sqref="C7:N43">
    <cfRule type="cellIs" dxfId="0" priority="1" operator="equal">
      <formula>0</formula>
    </cfRule>
  </conditionalFormatting>
  <printOptions horizontalCentered="1"/>
  <pageMargins left="0.31496062992125984" right="0.31496062992125984" top="0.31496062992125984" bottom="0.31496062992125984" header="0.27559055118110237" footer="0.27559055118110237"/>
  <pageSetup paperSize="9" scale="8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Munka6">
    <tabColor theme="5" tint="0.39997558519241921"/>
    <pageSetUpPr fitToPage="1"/>
  </sheetPr>
  <dimension ref="A1"/>
  <sheetViews>
    <sheetView showGridLines="0" showRowColHeaders="0" topLeftCell="A4" zoomScale="90" zoomScaleNormal="90" workbookViewId="0">
      <selection activeCell="S3" sqref="S3"/>
    </sheetView>
  </sheetViews>
  <sheetFormatPr defaultRowHeight="15"/>
  <sheetData/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theme="5" tint="0.39997558519241921"/>
  </sheetPr>
  <dimension ref="A1:E34"/>
  <sheetViews>
    <sheetView showGridLines="0" workbookViewId="0">
      <selection activeCell="C34" sqref="C34"/>
    </sheetView>
  </sheetViews>
  <sheetFormatPr defaultColWidth="9.140625" defaultRowHeight="15"/>
  <cols>
    <col min="1" max="1" width="8.28515625" style="29" bestFit="1" customWidth="1"/>
    <col min="2" max="2" width="22.7109375" style="25" customWidth="1"/>
    <col min="3" max="3" width="40.7109375" style="25" customWidth="1"/>
    <col min="4" max="4" width="9.140625" style="25"/>
    <col min="5" max="5" width="73.140625" style="25" customWidth="1"/>
    <col min="6" max="16384" width="9.140625" style="25"/>
  </cols>
  <sheetData>
    <row r="1" spans="1:5" ht="15.75" thickBot="1">
      <c r="A1" s="66" t="s">
        <v>6</v>
      </c>
      <c r="B1" s="412" t="s">
        <v>20</v>
      </c>
      <c r="C1" s="412" t="s">
        <v>7</v>
      </c>
    </row>
    <row r="2" spans="1:5">
      <c r="A2" s="66" t="s">
        <v>124</v>
      </c>
      <c r="B2" s="67" t="s">
        <v>100</v>
      </c>
      <c r="C2" s="67" t="s">
        <v>255</v>
      </c>
      <c r="E2" s="26" t="s">
        <v>232</v>
      </c>
    </row>
    <row r="3" spans="1:5">
      <c r="A3" s="66" t="s">
        <v>125</v>
      </c>
      <c r="B3" s="67" t="s">
        <v>100</v>
      </c>
      <c r="C3" s="67" t="s">
        <v>256</v>
      </c>
      <c r="E3" s="27" t="s">
        <v>233</v>
      </c>
    </row>
    <row r="4" spans="1:5">
      <c r="A4" s="66" t="s">
        <v>126</v>
      </c>
      <c r="B4" s="67" t="s">
        <v>100</v>
      </c>
      <c r="C4" s="67" t="s">
        <v>257</v>
      </c>
      <c r="E4" s="27" t="s">
        <v>234</v>
      </c>
    </row>
    <row r="5" spans="1:5" ht="15.75" thickBot="1">
      <c r="A5" s="66" t="s">
        <v>127</v>
      </c>
      <c r="B5" s="67" t="s">
        <v>100</v>
      </c>
      <c r="C5" s="67" t="s">
        <v>258</v>
      </c>
      <c r="E5" s="28"/>
    </row>
    <row r="6" spans="1:5">
      <c r="A6" s="66" t="s">
        <v>128</v>
      </c>
      <c r="B6" s="67" t="s">
        <v>100</v>
      </c>
      <c r="C6" s="67" t="s">
        <v>259</v>
      </c>
    </row>
    <row r="7" spans="1:5">
      <c r="A7" s="66" t="s">
        <v>129</v>
      </c>
      <c r="B7" s="67" t="s">
        <v>101</v>
      </c>
      <c r="C7" s="67" t="s">
        <v>260</v>
      </c>
      <c r="E7" s="35" t="s">
        <v>235</v>
      </c>
    </row>
    <row r="8" spans="1:5">
      <c r="A8" s="66" t="s">
        <v>130</v>
      </c>
      <c r="B8" s="67" t="s">
        <v>102</v>
      </c>
      <c r="C8" s="67" t="s">
        <v>261</v>
      </c>
      <c r="E8" s="35" t="s">
        <v>236</v>
      </c>
    </row>
    <row r="9" spans="1:5">
      <c r="A9" s="66" t="s">
        <v>131</v>
      </c>
      <c r="B9" s="67" t="s">
        <v>103</v>
      </c>
      <c r="C9" s="67" t="s">
        <v>262</v>
      </c>
      <c r="E9" s="35" t="s">
        <v>237</v>
      </c>
    </row>
    <row r="10" spans="1:5">
      <c r="A10" s="66" t="s">
        <v>132</v>
      </c>
      <c r="B10" s="67" t="s">
        <v>229</v>
      </c>
      <c r="C10" s="67" t="s">
        <v>263</v>
      </c>
      <c r="E10" s="35" t="s">
        <v>238</v>
      </c>
    </row>
    <row r="11" spans="1:5">
      <c r="A11" s="66" t="s">
        <v>54</v>
      </c>
      <c r="B11" s="67" t="s">
        <v>104</v>
      </c>
      <c r="C11" s="67" t="s">
        <v>264</v>
      </c>
      <c r="E11" s="35" t="s">
        <v>239</v>
      </c>
    </row>
    <row r="12" spans="1:5">
      <c r="A12" s="66" t="s">
        <v>55</v>
      </c>
      <c r="B12" s="67" t="s">
        <v>105</v>
      </c>
      <c r="C12" s="67" t="s">
        <v>265</v>
      </c>
      <c r="E12" s="35" t="s">
        <v>240</v>
      </c>
    </row>
    <row r="13" spans="1:5">
      <c r="A13" s="66" t="s">
        <v>133</v>
      </c>
      <c r="B13" s="58" t="s">
        <v>99</v>
      </c>
      <c r="C13" s="58" t="s">
        <v>266</v>
      </c>
      <c r="E13" s="35" t="s">
        <v>241</v>
      </c>
    </row>
    <row r="14" spans="1:5">
      <c r="A14" s="66" t="s">
        <v>134</v>
      </c>
      <c r="B14" s="58" t="s">
        <v>99</v>
      </c>
      <c r="C14" s="58" t="s">
        <v>267</v>
      </c>
      <c r="E14" s="35" t="s">
        <v>242</v>
      </c>
    </row>
    <row r="15" spans="1:5">
      <c r="A15" s="66" t="s">
        <v>135</v>
      </c>
      <c r="B15" s="58" t="s">
        <v>99</v>
      </c>
      <c r="C15" s="58" t="s">
        <v>268</v>
      </c>
      <c r="E15" s="35" t="s">
        <v>243</v>
      </c>
    </row>
    <row r="16" spans="1:5">
      <c r="A16" s="66" t="s">
        <v>136</v>
      </c>
      <c r="B16" s="58" t="s">
        <v>99</v>
      </c>
      <c r="C16" s="58" t="s">
        <v>269</v>
      </c>
      <c r="E16" s="266" t="s">
        <v>244</v>
      </c>
    </row>
    <row r="17" spans="1:3">
      <c r="A17" s="66" t="s">
        <v>137</v>
      </c>
      <c r="B17" s="58" t="s">
        <v>99</v>
      </c>
      <c r="C17" s="58" t="s">
        <v>270</v>
      </c>
    </row>
    <row r="18" spans="1:3">
      <c r="A18" s="66" t="s">
        <v>138</v>
      </c>
      <c r="B18" s="58" t="s">
        <v>99</v>
      </c>
      <c r="C18" s="58" t="s">
        <v>271</v>
      </c>
    </row>
    <row r="19" spans="1:3">
      <c r="A19" s="66" t="s">
        <v>139</v>
      </c>
      <c r="B19" s="58" t="s">
        <v>107</v>
      </c>
      <c r="C19" s="60" t="s">
        <v>272</v>
      </c>
    </row>
    <row r="20" spans="1:3">
      <c r="A20" s="66" t="s">
        <v>140</v>
      </c>
      <c r="B20" s="58" t="s">
        <v>227</v>
      </c>
      <c r="C20" s="58" t="s">
        <v>273</v>
      </c>
    </row>
    <row r="21" spans="1:3">
      <c r="A21" s="66" t="s">
        <v>141</v>
      </c>
      <c r="B21" s="58" t="s">
        <v>228</v>
      </c>
      <c r="C21" s="58" t="s">
        <v>274</v>
      </c>
    </row>
    <row r="22" spans="1:3">
      <c r="A22" s="66" t="s">
        <v>66</v>
      </c>
      <c r="B22" s="58" t="s">
        <v>109</v>
      </c>
      <c r="C22" s="58" t="s">
        <v>275</v>
      </c>
    </row>
    <row r="23" spans="1:3">
      <c r="A23" s="66" t="s">
        <v>178</v>
      </c>
      <c r="B23" s="58" t="s">
        <v>230</v>
      </c>
      <c r="C23" s="58" t="s">
        <v>276</v>
      </c>
    </row>
    <row r="24" spans="1:3">
      <c r="A24" s="66" t="s">
        <v>142</v>
      </c>
      <c r="B24" s="68" t="s">
        <v>116</v>
      </c>
      <c r="C24" s="68" t="s">
        <v>277</v>
      </c>
    </row>
    <row r="25" spans="1:3">
      <c r="A25" s="66" t="s">
        <v>143</v>
      </c>
      <c r="B25" s="68" t="s">
        <v>116</v>
      </c>
      <c r="C25" s="68" t="s">
        <v>278</v>
      </c>
    </row>
    <row r="26" spans="1:3">
      <c r="A26" s="66" t="s">
        <v>144</v>
      </c>
      <c r="B26" s="68" t="s">
        <v>116</v>
      </c>
      <c r="C26" s="68" t="s">
        <v>279</v>
      </c>
    </row>
    <row r="27" spans="1:3">
      <c r="A27" s="66" t="s">
        <v>145</v>
      </c>
      <c r="B27" s="68" t="s">
        <v>116</v>
      </c>
      <c r="C27" s="68" t="s">
        <v>280</v>
      </c>
    </row>
    <row r="28" spans="1:3">
      <c r="A28" s="66" t="s">
        <v>146</v>
      </c>
      <c r="B28" s="68" t="s">
        <v>116</v>
      </c>
      <c r="C28" s="68" t="s">
        <v>281</v>
      </c>
    </row>
    <row r="29" spans="1:3">
      <c r="A29" s="66" t="s">
        <v>147</v>
      </c>
      <c r="B29" s="68" t="s">
        <v>110</v>
      </c>
      <c r="C29" s="68" t="s">
        <v>282</v>
      </c>
    </row>
    <row r="30" spans="1:3">
      <c r="A30" s="66" t="s">
        <v>148</v>
      </c>
      <c r="B30" s="68" t="s">
        <v>111</v>
      </c>
      <c r="C30" s="68" t="s">
        <v>283</v>
      </c>
    </row>
    <row r="31" spans="1:3">
      <c r="A31" s="66" t="s">
        <v>149</v>
      </c>
      <c r="B31" s="68" t="s">
        <v>112</v>
      </c>
      <c r="C31" s="68" t="s">
        <v>284</v>
      </c>
    </row>
    <row r="32" spans="1:3">
      <c r="A32" s="66" t="s">
        <v>150</v>
      </c>
      <c r="B32" s="68" t="s">
        <v>113</v>
      </c>
      <c r="C32" s="68" t="s">
        <v>285</v>
      </c>
    </row>
    <row r="33" spans="1:3">
      <c r="A33" s="66" t="s">
        <v>76</v>
      </c>
      <c r="B33" s="68" t="s">
        <v>114</v>
      </c>
      <c r="C33" s="68" t="s">
        <v>286</v>
      </c>
    </row>
    <row r="34" spans="1:3">
      <c r="A34" s="66" t="s">
        <v>170</v>
      </c>
      <c r="B34" s="68" t="s">
        <v>115</v>
      </c>
      <c r="C34" s="68" t="s">
        <v>287</v>
      </c>
    </row>
  </sheetData>
  <sheetProtection password="C71F" sheet="1" autoFilter="0"/>
  <pageMargins left="0.67" right="0.51" top="0.74803149606299213" bottom="0.55118110236220474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Munka7">
    <tabColor theme="5" tint="0.39997558519241921"/>
    <pageSetUpPr fitToPage="1"/>
  </sheetPr>
  <dimension ref="A1"/>
  <sheetViews>
    <sheetView showGridLines="0" showRowColHeaders="0" zoomScale="90" zoomScaleNormal="90" workbookViewId="0">
      <selection activeCell="S3" sqref="S3"/>
    </sheetView>
  </sheetViews>
  <sheetFormatPr defaultRowHeight="15"/>
  <sheetData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7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Munka8">
    <tabColor theme="1" tint="0.14999847407452621"/>
    <outlinePr summaryBelow="0" summaryRight="0"/>
  </sheetPr>
  <dimension ref="A1:DD238"/>
  <sheetViews>
    <sheetView workbookViewId="0">
      <selection sqref="A1:G1"/>
    </sheetView>
  </sheetViews>
  <sheetFormatPr defaultColWidth="9.140625" defaultRowHeight="15" outlineLevelRow="1"/>
  <cols>
    <col min="1" max="1" width="8.28515625" style="2" customWidth="1"/>
    <col min="2" max="2" width="21" style="2" customWidth="1"/>
    <col min="3" max="3" width="40.7109375" style="2" customWidth="1"/>
    <col min="4" max="5" width="10.7109375" style="2" customWidth="1"/>
    <col min="6" max="6" width="7.7109375" style="2" customWidth="1"/>
    <col min="7" max="7" width="13.28515625" style="3" customWidth="1"/>
    <col min="8" max="108" width="5.7109375" style="2" customWidth="1"/>
    <col min="109" max="16384" width="9.140625" style="2"/>
  </cols>
  <sheetData>
    <row r="1" spans="1:108">
      <c r="A1" s="421" t="str">
        <f>IF(kod!E2&gt;0,kod!E2,"")</f>
        <v>XXI. PROFESSZIONÁLIS BOJLIS EURÓPA KUPA (EPBC)</v>
      </c>
      <c r="B1" s="421"/>
      <c r="C1" s="421"/>
      <c r="D1" s="421"/>
      <c r="E1" s="421"/>
      <c r="F1" s="421"/>
      <c r="G1" s="421"/>
    </row>
    <row r="2" spans="1:108">
      <c r="A2" s="422" t="str">
        <f>IF(kod!E3&gt;0,kod!E3,"")</f>
        <v>XXXVI. MACONKA NEMZETKÖZI BOJLIS KUPA</v>
      </c>
      <c r="B2" s="422"/>
      <c r="C2" s="422"/>
      <c r="D2" s="422"/>
      <c r="E2" s="422"/>
      <c r="F2" s="422"/>
      <c r="G2" s="422"/>
    </row>
    <row r="3" spans="1:108">
      <c r="A3" s="422" t="str">
        <f>IF(kod!E4&gt;0,kod!E4,"")</f>
        <v>Maconka, 2025.06.15. - 2025.06.20.</v>
      </c>
      <c r="B3" s="422"/>
      <c r="C3" s="422"/>
      <c r="D3" s="422"/>
      <c r="E3" s="422"/>
      <c r="F3" s="422"/>
      <c r="G3" s="422"/>
    </row>
    <row r="4" spans="1:108">
      <c r="A4" s="422" t="str">
        <f>IF(kod!E5&gt;0,kod!E5,"")</f>
        <v/>
      </c>
      <c r="B4" s="422"/>
      <c r="C4" s="422"/>
      <c r="D4" s="422"/>
      <c r="E4" s="422"/>
      <c r="F4" s="422"/>
      <c r="G4" s="422"/>
    </row>
    <row r="6" spans="1:108" ht="15.75" thickBot="1">
      <c r="A6" s="36" t="s">
        <v>6</v>
      </c>
      <c r="B6" s="5" t="s">
        <v>20</v>
      </c>
      <c r="C6" s="6" t="s">
        <v>7</v>
      </c>
      <c r="D6" s="7" t="s">
        <v>11</v>
      </c>
      <c r="E6" s="7" t="s">
        <v>12</v>
      </c>
      <c r="F6" s="7" t="s">
        <v>9</v>
      </c>
      <c r="G6" s="8" t="s">
        <v>10</v>
      </c>
    </row>
    <row r="7" spans="1:108" ht="15.75" collapsed="1" thickTop="1">
      <c r="A7" s="69" t="s">
        <v>124</v>
      </c>
      <c r="B7" s="70" t="str">
        <f>kod!B2</f>
        <v>Gát, mélyvíz</v>
      </c>
      <c r="C7" s="71" t="str">
        <f>kod!C2</f>
        <v>SBS - Halcatraz - TiZo Team</v>
      </c>
      <c r="D7" s="110">
        <f>SUM(szakasz1:szakasz10!D7)</f>
        <v>690.5</v>
      </c>
      <c r="E7" s="232">
        <f>SUM(szakasz1:szakasz10!E7)</f>
        <v>57</v>
      </c>
      <c r="F7" s="110">
        <f>IF(E7=0,0,D7/E7)</f>
        <v>12.114035087719298</v>
      </c>
      <c r="G7" s="111" t="s">
        <v>19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</row>
    <row r="8" spans="1:108" hidden="1" outlineLevel="1">
      <c r="A8" s="75" t="s">
        <v>124</v>
      </c>
      <c r="B8" s="76" t="str">
        <f>kod!B2</f>
        <v>Gát, mélyvíz</v>
      </c>
      <c r="C8" s="77" t="str">
        <f>kod!C2</f>
        <v>SBS - Halcatraz - TiZo Team</v>
      </c>
      <c r="D8" s="110">
        <f>SUM(szakasz1:szakasz10!D8)</f>
        <v>164.32500000000002</v>
      </c>
      <c r="E8" s="232">
        <f>SUM(szakasz1:szakasz10!E8)</f>
        <v>13</v>
      </c>
      <c r="F8" s="110">
        <f t="shared" ref="F8:F48" si="0">IF(E8=0,0,D8/E8)</f>
        <v>12.640384615384617</v>
      </c>
      <c r="G8" s="112" t="s">
        <v>13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</row>
    <row r="9" spans="1:108" hidden="1" outlineLevel="1">
      <c r="A9" s="75" t="s">
        <v>124</v>
      </c>
      <c r="B9" s="76" t="str">
        <f>kod!B2</f>
        <v>Gát, mélyvíz</v>
      </c>
      <c r="C9" s="77" t="str">
        <f>kod!C2</f>
        <v>SBS - Halcatraz - TiZo Team</v>
      </c>
      <c r="D9" s="110">
        <f>SUM(szakasz1:szakasz10!D9)</f>
        <v>78.825000000000003</v>
      </c>
      <c r="E9" s="232">
        <f>SUM(szakasz1:szakasz10!E9)</f>
        <v>7</v>
      </c>
      <c r="F9" s="110">
        <f t="shared" si="0"/>
        <v>11.260714285714286</v>
      </c>
      <c r="G9" s="112" t="s">
        <v>14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</row>
    <row r="10" spans="1:108" hidden="1" outlineLevel="1">
      <c r="A10" s="75" t="s">
        <v>124</v>
      </c>
      <c r="B10" s="76" t="str">
        <f>kod!B2</f>
        <v>Gát, mélyvíz</v>
      </c>
      <c r="C10" s="77" t="str">
        <f>kod!C2</f>
        <v>SBS - Halcatraz - TiZo Team</v>
      </c>
      <c r="D10" s="110">
        <f>SUM(szakasz1:szakasz10!D10)</f>
        <v>372.32499999999999</v>
      </c>
      <c r="E10" s="232">
        <f>SUM(szakasz1:szakasz10!E10)</f>
        <v>29</v>
      </c>
      <c r="F10" s="110">
        <f t="shared" si="0"/>
        <v>12.838793103448275</v>
      </c>
      <c r="G10" s="112" t="s">
        <v>15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</row>
    <row r="11" spans="1:108" hidden="1" outlineLevel="1">
      <c r="A11" s="75" t="s">
        <v>124</v>
      </c>
      <c r="B11" s="76" t="str">
        <f>kod!B2</f>
        <v>Gát, mélyvíz</v>
      </c>
      <c r="C11" s="77" t="str">
        <f>kod!C2</f>
        <v>SBS - Halcatraz - TiZo Team</v>
      </c>
      <c r="D11" s="110">
        <f>SUM(szakasz1:szakasz10!D11)</f>
        <v>23.4</v>
      </c>
      <c r="E11" s="232">
        <f>SUM(szakasz1:szakasz10!E11)</f>
        <v>2</v>
      </c>
      <c r="F11" s="110">
        <f t="shared" si="0"/>
        <v>11.7</v>
      </c>
      <c r="G11" s="112" t="s">
        <v>16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</row>
    <row r="12" spans="1:108" hidden="1" outlineLevel="1">
      <c r="A12" s="75" t="s">
        <v>124</v>
      </c>
      <c r="B12" s="76" t="str">
        <f>kod!B2</f>
        <v>Gát, mélyvíz</v>
      </c>
      <c r="C12" s="77" t="str">
        <f>kod!C2</f>
        <v>SBS - Halcatraz - TiZo Team</v>
      </c>
      <c r="D12" s="110">
        <f>SUM(szakasz1:szakasz10!D12)</f>
        <v>13.5</v>
      </c>
      <c r="E12" s="232">
        <f>SUM(szakasz1:szakasz10!E12)</f>
        <v>1</v>
      </c>
      <c r="F12" s="110">
        <f t="shared" si="0"/>
        <v>13.5</v>
      </c>
      <c r="G12" s="112" t="s">
        <v>17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</row>
    <row r="13" spans="1:108" hidden="1" outlineLevel="1">
      <c r="A13" s="75" t="s">
        <v>124</v>
      </c>
      <c r="B13" s="76" t="str">
        <f>kod!B2</f>
        <v>Gát, mélyvíz</v>
      </c>
      <c r="C13" s="77" t="str">
        <f>kod!C2</f>
        <v>SBS - Halcatraz - TiZo Team</v>
      </c>
      <c r="D13" s="110">
        <f>SUM(szakasz1:szakasz10!D13)</f>
        <v>38.125</v>
      </c>
      <c r="E13" s="232">
        <f>SUM(szakasz1:szakasz10!E13)</f>
        <v>5</v>
      </c>
      <c r="F13" s="110">
        <f t="shared" si="0"/>
        <v>7.625</v>
      </c>
      <c r="G13" s="112" t="s">
        <v>18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</row>
    <row r="14" spans="1:108" collapsed="1">
      <c r="A14" s="81" t="s">
        <v>125</v>
      </c>
      <c r="B14" s="82" t="str">
        <f>kod!B3</f>
        <v>Gát, mélyvíz</v>
      </c>
      <c r="C14" s="83" t="str">
        <f>kod!C3</f>
        <v>Altstadt Carp Team</v>
      </c>
      <c r="D14" s="110">
        <f>SUM(szakasz1:szakasz10!D14)</f>
        <v>319.04999999999995</v>
      </c>
      <c r="E14" s="248">
        <f>SUM(szakasz1:szakasz10!E14)</f>
        <v>35</v>
      </c>
      <c r="F14" s="110">
        <f t="shared" si="0"/>
        <v>9.1157142857142848</v>
      </c>
      <c r="G14" s="113" t="s">
        <v>19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</row>
    <row r="15" spans="1:108" hidden="1" outlineLevel="1">
      <c r="A15" s="75" t="s">
        <v>125</v>
      </c>
      <c r="B15" s="76" t="str">
        <f>kod!B3</f>
        <v>Gát, mélyvíz</v>
      </c>
      <c r="C15" s="77" t="str">
        <f>kod!C3</f>
        <v>Altstadt Carp Team</v>
      </c>
      <c r="D15" s="110">
        <f>SUM(szakasz1:szakasz10!D15)</f>
        <v>47.224999999999994</v>
      </c>
      <c r="E15" s="248">
        <f>SUM(szakasz1:szakasz10!E15)</f>
        <v>4</v>
      </c>
      <c r="F15" s="110">
        <f t="shared" si="0"/>
        <v>11.806249999999999</v>
      </c>
      <c r="G15" s="112" t="s">
        <v>13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</row>
    <row r="16" spans="1:108" hidden="1" outlineLevel="1">
      <c r="A16" s="75" t="s">
        <v>125</v>
      </c>
      <c r="B16" s="76" t="str">
        <f>kod!B3</f>
        <v>Gát, mélyvíz</v>
      </c>
      <c r="C16" s="77" t="str">
        <f>kod!C3</f>
        <v>Altstadt Carp Team</v>
      </c>
      <c r="D16" s="110">
        <f>SUM(szakasz1:szakasz10!D16)</f>
        <v>44.625</v>
      </c>
      <c r="E16" s="248">
        <f>SUM(szakasz1:szakasz10!E16)</f>
        <v>5</v>
      </c>
      <c r="F16" s="110">
        <f t="shared" si="0"/>
        <v>8.9250000000000007</v>
      </c>
      <c r="G16" s="112" t="s">
        <v>14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</row>
    <row r="17" spans="1:108" hidden="1" outlineLevel="1">
      <c r="A17" s="75" t="s">
        <v>125</v>
      </c>
      <c r="B17" s="76" t="str">
        <f>kod!B3</f>
        <v>Gát, mélyvíz</v>
      </c>
      <c r="C17" s="77" t="str">
        <f>kod!C3</f>
        <v>Altstadt Carp Team</v>
      </c>
      <c r="D17" s="110">
        <f>SUM(szakasz1:szakasz10!D17)</f>
        <v>139.5</v>
      </c>
      <c r="E17" s="248">
        <f>SUM(szakasz1:szakasz10!E17)</f>
        <v>14</v>
      </c>
      <c r="F17" s="110">
        <f t="shared" si="0"/>
        <v>9.9642857142857135</v>
      </c>
      <c r="G17" s="112" t="s">
        <v>15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</row>
    <row r="18" spans="1:108" hidden="1" outlineLevel="1">
      <c r="A18" s="75" t="s">
        <v>125</v>
      </c>
      <c r="B18" s="76" t="str">
        <f>kod!B3</f>
        <v>Gát, mélyvíz</v>
      </c>
      <c r="C18" s="77" t="str">
        <f>kod!C3</f>
        <v>Altstadt Carp Team</v>
      </c>
      <c r="D18" s="110">
        <f>SUM(szakasz1:szakasz10!D18)</f>
        <v>44.95</v>
      </c>
      <c r="E18" s="248">
        <f>SUM(szakasz1:szakasz10!E18)</f>
        <v>4</v>
      </c>
      <c r="F18" s="110">
        <f t="shared" si="0"/>
        <v>11.237500000000001</v>
      </c>
      <c r="G18" s="112" t="s">
        <v>16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</row>
    <row r="19" spans="1:108" hidden="1" outlineLevel="1">
      <c r="A19" s="75" t="s">
        <v>125</v>
      </c>
      <c r="B19" s="76" t="str">
        <f>kod!B3</f>
        <v>Gát, mélyvíz</v>
      </c>
      <c r="C19" s="77" t="str">
        <f>kod!C3</f>
        <v>Altstadt Carp Team</v>
      </c>
      <c r="D19" s="110">
        <f>SUM(szakasz1:szakasz10!D19)</f>
        <v>17.5</v>
      </c>
      <c r="E19" s="248">
        <f>SUM(szakasz1:szakasz10!E19)</f>
        <v>2</v>
      </c>
      <c r="F19" s="110">
        <f t="shared" si="0"/>
        <v>8.75</v>
      </c>
      <c r="G19" s="112" t="s">
        <v>17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</row>
    <row r="20" spans="1:108" hidden="1" outlineLevel="1">
      <c r="A20" s="75" t="s">
        <v>125</v>
      </c>
      <c r="B20" s="76" t="str">
        <f>kod!B3</f>
        <v>Gát, mélyvíz</v>
      </c>
      <c r="C20" s="77" t="str">
        <f>kod!C3</f>
        <v>Altstadt Carp Team</v>
      </c>
      <c r="D20" s="110">
        <f>SUM(szakasz1:szakasz10!D20)</f>
        <v>25.250000000000004</v>
      </c>
      <c r="E20" s="248">
        <f>SUM(szakasz1:szakasz10!E20)</f>
        <v>6</v>
      </c>
      <c r="F20" s="110">
        <f t="shared" si="0"/>
        <v>4.2083333333333339</v>
      </c>
      <c r="G20" s="112" t="s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</row>
    <row r="21" spans="1:108" collapsed="1">
      <c r="A21" s="81" t="s">
        <v>126</v>
      </c>
      <c r="B21" s="82" t="str">
        <f>kod!B4</f>
        <v>Gát, mélyvíz</v>
      </c>
      <c r="C21" s="83" t="str">
        <f>kod!C4</f>
        <v>Ferma De Crap Diosig</v>
      </c>
      <c r="D21" s="110">
        <f>SUM(szakasz1:szakasz10!D21)</f>
        <v>278.745</v>
      </c>
      <c r="E21" s="248">
        <f>SUM(szakasz1:szakasz10!E21)</f>
        <v>26</v>
      </c>
      <c r="F21" s="110">
        <f t="shared" si="0"/>
        <v>10.720961538461539</v>
      </c>
      <c r="G21" s="113" t="s">
        <v>19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</row>
    <row r="22" spans="1:108" hidden="1" outlineLevel="1">
      <c r="A22" s="75" t="s">
        <v>126</v>
      </c>
      <c r="B22" s="76" t="str">
        <f>kod!B4</f>
        <v>Gát, mélyvíz</v>
      </c>
      <c r="C22" s="77" t="str">
        <f>kod!C4</f>
        <v>Ferma De Crap Diosig</v>
      </c>
      <c r="D22" s="110">
        <f>SUM(szakasz1:szakasz10!D22)</f>
        <v>49.575000000000003</v>
      </c>
      <c r="E22" s="248">
        <f>SUM(szakasz1:szakasz10!E22)</f>
        <v>5</v>
      </c>
      <c r="F22" s="110">
        <f t="shared" si="0"/>
        <v>9.9150000000000009</v>
      </c>
      <c r="G22" s="112" t="s">
        <v>13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</row>
    <row r="23" spans="1:108" hidden="1" outlineLevel="1">
      <c r="A23" s="75" t="s">
        <v>126</v>
      </c>
      <c r="B23" s="76" t="str">
        <f>kod!B4</f>
        <v>Gát, mélyvíz</v>
      </c>
      <c r="C23" s="77" t="str">
        <f>kod!C4</f>
        <v>Ferma De Crap Diosig</v>
      </c>
      <c r="D23" s="110">
        <f>SUM(szakasz1:szakasz10!D23)</f>
        <v>71.975000000000009</v>
      </c>
      <c r="E23" s="248">
        <f>SUM(szakasz1:szakasz10!E23)</f>
        <v>7</v>
      </c>
      <c r="F23" s="110">
        <f t="shared" si="0"/>
        <v>10.282142857142858</v>
      </c>
      <c r="G23" s="112" t="s">
        <v>14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</row>
    <row r="24" spans="1:108" hidden="1" outlineLevel="1">
      <c r="A24" s="75" t="s">
        <v>126</v>
      </c>
      <c r="B24" s="76" t="str">
        <f>kod!B4</f>
        <v>Gát, mélyvíz</v>
      </c>
      <c r="C24" s="77" t="str">
        <f>kod!C4</f>
        <v>Ferma De Crap Diosig</v>
      </c>
      <c r="D24" s="110">
        <f>SUM(szakasz1:szakasz10!D24)</f>
        <v>107.65</v>
      </c>
      <c r="E24" s="248">
        <f>SUM(szakasz1:szakasz10!E24)</f>
        <v>8</v>
      </c>
      <c r="F24" s="110">
        <f t="shared" si="0"/>
        <v>13.456250000000001</v>
      </c>
      <c r="G24" s="112" t="s">
        <v>15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</row>
    <row r="25" spans="1:108" hidden="1" outlineLevel="1">
      <c r="A25" s="75" t="s">
        <v>126</v>
      </c>
      <c r="B25" s="76" t="str">
        <f>kod!B4</f>
        <v>Gát, mélyvíz</v>
      </c>
      <c r="C25" s="77" t="str">
        <f>kod!C4</f>
        <v>Ferma De Crap Diosig</v>
      </c>
      <c r="D25" s="110">
        <f>SUM(szakasz1:szakasz10!D25)</f>
        <v>13.324999999999999</v>
      </c>
      <c r="E25" s="248">
        <f>SUM(szakasz1:szakasz10!E25)</f>
        <v>1</v>
      </c>
      <c r="F25" s="110">
        <f t="shared" si="0"/>
        <v>13.324999999999999</v>
      </c>
      <c r="G25" s="112" t="s">
        <v>16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</row>
    <row r="26" spans="1:108" hidden="1" outlineLevel="1">
      <c r="A26" s="75" t="s">
        <v>126</v>
      </c>
      <c r="B26" s="76" t="str">
        <f>kod!B4</f>
        <v>Gát, mélyvíz</v>
      </c>
      <c r="C26" s="77" t="str">
        <f>kod!C4</f>
        <v>Ferma De Crap Diosig</v>
      </c>
      <c r="D26" s="110">
        <f>SUM(szakasz1:szakasz10!D26)</f>
        <v>32.295000000000002</v>
      </c>
      <c r="E26" s="248">
        <f>SUM(szakasz1:szakasz10!E26)</f>
        <v>4</v>
      </c>
      <c r="F26" s="110">
        <f t="shared" si="0"/>
        <v>8.0737500000000004</v>
      </c>
      <c r="G26" s="112" t="s">
        <v>17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</row>
    <row r="27" spans="1:108" hidden="1" outlineLevel="1">
      <c r="A27" s="75" t="s">
        <v>126</v>
      </c>
      <c r="B27" s="76" t="str">
        <f>kod!B4</f>
        <v>Gát, mélyvíz</v>
      </c>
      <c r="C27" s="77" t="str">
        <f>kod!C4</f>
        <v>Ferma De Crap Diosig</v>
      </c>
      <c r="D27" s="110">
        <f>SUM(szakasz1:szakasz10!D27)</f>
        <v>3.9249999999999998</v>
      </c>
      <c r="E27" s="248">
        <f>SUM(szakasz1:szakasz10!E27)</f>
        <v>1</v>
      </c>
      <c r="F27" s="110">
        <f t="shared" si="0"/>
        <v>3.9249999999999998</v>
      </c>
      <c r="G27" s="112" t="s">
        <v>18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</row>
    <row r="28" spans="1:108" collapsed="1">
      <c r="A28" s="81" t="s">
        <v>127</v>
      </c>
      <c r="B28" s="82" t="str">
        <f>kod!B5</f>
        <v>Gát, mélyvíz</v>
      </c>
      <c r="C28" s="83" t="str">
        <f>kod!C5</f>
        <v>Bull Tackle</v>
      </c>
      <c r="D28" s="110">
        <f>SUM(szakasz1:szakasz10!D28)</f>
        <v>350.14000000000004</v>
      </c>
      <c r="E28" s="248">
        <f>SUM(szakasz1:szakasz10!E28)</f>
        <v>29</v>
      </c>
      <c r="F28" s="110">
        <f t="shared" si="0"/>
        <v>12.073793103448278</v>
      </c>
      <c r="G28" s="113" t="s">
        <v>19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</row>
    <row r="29" spans="1:108" hidden="1" outlineLevel="1">
      <c r="A29" s="75" t="s">
        <v>127</v>
      </c>
      <c r="B29" s="76" t="str">
        <f>kod!B5</f>
        <v>Gát, mélyvíz</v>
      </c>
      <c r="C29" s="77" t="str">
        <f>kod!C5</f>
        <v>Bull Tackle</v>
      </c>
      <c r="D29" s="110">
        <f>SUM(szakasz1:szakasz10!D29)</f>
        <v>60.714999999999996</v>
      </c>
      <c r="E29" s="248">
        <f>SUM(szakasz1:szakasz10!E29)</f>
        <v>5</v>
      </c>
      <c r="F29" s="110">
        <f t="shared" si="0"/>
        <v>12.142999999999999</v>
      </c>
      <c r="G29" s="112" t="s">
        <v>13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</row>
    <row r="30" spans="1:108" hidden="1" outlineLevel="1">
      <c r="A30" s="75" t="s">
        <v>127</v>
      </c>
      <c r="B30" s="76" t="str">
        <f>kod!B5</f>
        <v>Gát, mélyvíz</v>
      </c>
      <c r="C30" s="77" t="str">
        <f>kod!C5</f>
        <v>Bull Tackle</v>
      </c>
      <c r="D30" s="110">
        <f>SUM(szakasz1:szakasz10!D30)</f>
        <v>64.625</v>
      </c>
      <c r="E30" s="248">
        <f>SUM(szakasz1:szakasz10!E30)</f>
        <v>4</v>
      </c>
      <c r="F30" s="110">
        <f t="shared" si="0"/>
        <v>16.15625</v>
      </c>
      <c r="G30" s="112" t="s">
        <v>14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</row>
    <row r="31" spans="1:108" hidden="1" outlineLevel="1">
      <c r="A31" s="75" t="s">
        <v>127</v>
      </c>
      <c r="B31" s="76" t="str">
        <f>kod!B5</f>
        <v>Gát, mélyvíz</v>
      </c>
      <c r="C31" s="77" t="str">
        <f>kod!C5</f>
        <v>Bull Tackle</v>
      </c>
      <c r="D31" s="110">
        <f>SUM(szakasz1:szakasz10!D31)</f>
        <v>161.72499999999999</v>
      </c>
      <c r="E31" s="248">
        <f>SUM(szakasz1:szakasz10!E31)</f>
        <v>13</v>
      </c>
      <c r="F31" s="110">
        <f t="shared" si="0"/>
        <v>12.440384615384614</v>
      </c>
      <c r="G31" s="112" t="s">
        <v>15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</row>
    <row r="32" spans="1:108" hidden="1" outlineLevel="1">
      <c r="A32" s="75" t="s">
        <v>127</v>
      </c>
      <c r="B32" s="76" t="str">
        <f>kod!B5</f>
        <v>Gát, mélyvíz</v>
      </c>
      <c r="C32" s="77" t="str">
        <f>kod!C5</f>
        <v>Bull Tackle</v>
      </c>
      <c r="D32" s="110">
        <f>SUM(szakasz1:szakasz10!D32)</f>
        <v>13.25</v>
      </c>
      <c r="E32" s="248">
        <f>SUM(szakasz1:szakasz10!E32)</f>
        <v>1</v>
      </c>
      <c r="F32" s="110">
        <f t="shared" si="0"/>
        <v>13.25</v>
      </c>
      <c r="G32" s="112" t="s">
        <v>16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</row>
    <row r="33" spans="1:108" hidden="1" outlineLevel="1">
      <c r="A33" s="75" t="s">
        <v>127</v>
      </c>
      <c r="B33" s="76" t="str">
        <f>kod!B5</f>
        <v>Gát, mélyvíz</v>
      </c>
      <c r="C33" s="77" t="str">
        <f>kod!C5</f>
        <v>Bull Tackle</v>
      </c>
      <c r="D33" s="110">
        <f>SUM(szakasz1:szakasz10!D33)</f>
        <v>19.125</v>
      </c>
      <c r="E33" s="248">
        <f>SUM(szakasz1:szakasz10!E33)</f>
        <v>2</v>
      </c>
      <c r="F33" s="110">
        <f t="shared" si="0"/>
        <v>9.5625</v>
      </c>
      <c r="G33" s="112" t="s">
        <v>17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</row>
    <row r="34" spans="1:108" hidden="1" outlineLevel="1">
      <c r="A34" s="75" t="s">
        <v>127</v>
      </c>
      <c r="B34" s="76" t="str">
        <f>kod!B5</f>
        <v>Gát, mélyvíz</v>
      </c>
      <c r="C34" s="77" t="str">
        <f>kod!C5</f>
        <v>Bull Tackle</v>
      </c>
      <c r="D34" s="110">
        <f>SUM(szakasz1:szakasz10!D34)</f>
        <v>30.7</v>
      </c>
      <c r="E34" s="248">
        <f>SUM(szakasz1:szakasz10!E34)</f>
        <v>4</v>
      </c>
      <c r="F34" s="110">
        <f t="shared" si="0"/>
        <v>7.6749999999999998</v>
      </c>
      <c r="G34" s="112" t="s">
        <v>18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</row>
    <row r="35" spans="1:108" collapsed="1">
      <c r="A35" s="81" t="s">
        <v>128</v>
      </c>
      <c r="B35" s="82" t="str">
        <f>kod!B6</f>
        <v>Gát, mélyvíz</v>
      </c>
      <c r="C35" s="83" t="str">
        <f>kod!C6</f>
        <v>AHFSZ Fishing Team</v>
      </c>
      <c r="D35" s="110">
        <f>SUM(szakasz1:szakasz10!D35)</f>
        <v>53.55</v>
      </c>
      <c r="E35" s="248">
        <f>SUM(szakasz1:szakasz10!E35)</f>
        <v>5</v>
      </c>
      <c r="F35" s="110">
        <f t="shared" si="0"/>
        <v>10.709999999999999</v>
      </c>
      <c r="G35" s="113" t="s">
        <v>19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</row>
    <row r="36" spans="1:108" hidden="1" outlineLevel="1">
      <c r="A36" s="75" t="s">
        <v>128</v>
      </c>
      <c r="B36" s="76" t="str">
        <f>kod!B6</f>
        <v>Gát, mélyvíz</v>
      </c>
      <c r="C36" s="77" t="str">
        <f>kod!C6</f>
        <v>AHFSZ Fishing Team</v>
      </c>
      <c r="D36" s="110">
        <f>SUM(szakasz1:szakasz10!D36)</f>
        <v>0</v>
      </c>
      <c r="E36" s="248">
        <f>SUM(szakasz1:szakasz10!E36)</f>
        <v>0</v>
      </c>
      <c r="F36" s="110">
        <f t="shared" si="0"/>
        <v>0</v>
      </c>
      <c r="G36" s="112" t="s">
        <v>13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</row>
    <row r="37" spans="1:108" hidden="1" outlineLevel="1">
      <c r="A37" s="75" t="s">
        <v>128</v>
      </c>
      <c r="B37" s="76" t="str">
        <f>kod!B6</f>
        <v>Gát, mélyvíz</v>
      </c>
      <c r="C37" s="77" t="str">
        <f>kod!C6</f>
        <v>AHFSZ Fishing Team</v>
      </c>
      <c r="D37" s="110">
        <f>SUM(szakasz1:szakasz10!D37)</f>
        <v>0</v>
      </c>
      <c r="E37" s="248">
        <f>SUM(szakasz1:szakasz10!E37)</f>
        <v>0</v>
      </c>
      <c r="F37" s="110">
        <f t="shared" si="0"/>
        <v>0</v>
      </c>
      <c r="G37" s="112" t="s">
        <v>14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</row>
    <row r="38" spans="1:108" hidden="1" outlineLevel="1">
      <c r="A38" s="75" t="s">
        <v>128</v>
      </c>
      <c r="B38" s="76" t="str">
        <f>kod!B6</f>
        <v>Gát, mélyvíz</v>
      </c>
      <c r="C38" s="77" t="str">
        <f>kod!C6</f>
        <v>AHFSZ Fishing Team</v>
      </c>
      <c r="D38" s="110">
        <f>SUM(szakasz1:szakasz10!D38)</f>
        <v>39.75</v>
      </c>
      <c r="E38" s="248">
        <f>SUM(szakasz1:szakasz10!E38)</f>
        <v>3</v>
      </c>
      <c r="F38" s="110">
        <f t="shared" si="0"/>
        <v>13.25</v>
      </c>
      <c r="G38" s="112" t="s">
        <v>15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</row>
    <row r="39" spans="1:108" hidden="1" outlineLevel="1">
      <c r="A39" s="75" t="s">
        <v>128</v>
      </c>
      <c r="B39" s="76" t="str">
        <f>kod!B6</f>
        <v>Gát, mélyvíz</v>
      </c>
      <c r="C39" s="77" t="str">
        <f>kod!C6</f>
        <v>AHFSZ Fishing Team</v>
      </c>
      <c r="D39" s="110">
        <f>SUM(szakasz1:szakasz10!D39)</f>
        <v>0</v>
      </c>
      <c r="E39" s="248">
        <f>SUM(szakasz1:szakasz10!E39)</f>
        <v>0</v>
      </c>
      <c r="F39" s="110">
        <f t="shared" si="0"/>
        <v>0</v>
      </c>
      <c r="G39" s="112" t="s">
        <v>16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</row>
    <row r="40" spans="1:108" hidden="1" outlineLevel="1">
      <c r="A40" s="75" t="s">
        <v>128</v>
      </c>
      <c r="B40" s="76" t="str">
        <f>kod!B6</f>
        <v>Gát, mélyvíz</v>
      </c>
      <c r="C40" s="77" t="str">
        <f>kod!C6</f>
        <v>AHFSZ Fishing Team</v>
      </c>
      <c r="D40" s="110">
        <f>SUM(szakasz1:szakasz10!D40)</f>
        <v>10.85</v>
      </c>
      <c r="E40" s="248">
        <f>SUM(szakasz1:szakasz10!E40)</f>
        <v>1</v>
      </c>
      <c r="F40" s="110">
        <f t="shared" si="0"/>
        <v>10.85</v>
      </c>
      <c r="G40" s="112" t="s">
        <v>17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</row>
    <row r="41" spans="1:108" hidden="1" outlineLevel="1">
      <c r="A41" s="75" t="s">
        <v>128</v>
      </c>
      <c r="B41" s="76" t="str">
        <f>kod!B6</f>
        <v>Gát, mélyvíz</v>
      </c>
      <c r="C41" s="77" t="str">
        <f>kod!C6</f>
        <v>AHFSZ Fishing Team</v>
      </c>
      <c r="D41" s="110">
        <f>SUM(szakasz1:szakasz10!D41)</f>
        <v>2.95</v>
      </c>
      <c r="E41" s="248">
        <f>SUM(szakasz1:szakasz10!E41)</f>
        <v>1</v>
      </c>
      <c r="F41" s="110">
        <f t="shared" si="0"/>
        <v>2.95</v>
      </c>
      <c r="G41" s="112" t="s">
        <v>18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</row>
    <row r="42" spans="1:108" collapsed="1">
      <c r="A42" s="81" t="s">
        <v>129</v>
      </c>
      <c r="B42" s="82" t="str">
        <f>kod!B7</f>
        <v>Nyári kikötő, belső</v>
      </c>
      <c r="C42" s="83" t="str">
        <f>kod!C7</f>
        <v>Black Carp Team</v>
      </c>
      <c r="D42" s="110">
        <f>SUM(szakasz1:szakasz10!D42)</f>
        <v>535.02499999999998</v>
      </c>
      <c r="E42" s="248">
        <f>SUM(szakasz1:szakasz10!E42)</f>
        <v>77</v>
      </c>
      <c r="F42" s="110">
        <f t="shared" si="0"/>
        <v>6.9483766233766229</v>
      </c>
      <c r="G42" s="113" t="s">
        <v>19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</row>
    <row r="43" spans="1:108" hidden="1" outlineLevel="1">
      <c r="A43" s="75" t="s">
        <v>129</v>
      </c>
      <c r="B43" s="76" t="str">
        <f>kod!B7</f>
        <v>Nyári kikötő, belső</v>
      </c>
      <c r="C43" s="77" t="str">
        <f>kod!C7</f>
        <v>Black Carp Team</v>
      </c>
      <c r="D43" s="110">
        <f>SUM(szakasz1:szakasz10!D43)</f>
        <v>14.05</v>
      </c>
      <c r="E43" s="248">
        <f>SUM(szakasz1:szakasz10!E43)</f>
        <v>1</v>
      </c>
      <c r="F43" s="110">
        <f t="shared" si="0"/>
        <v>14.05</v>
      </c>
      <c r="G43" s="112" t="s">
        <v>13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</row>
    <row r="44" spans="1:108" hidden="1" outlineLevel="1">
      <c r="A44" s="75" t="s">
        <v>129</v>
      </c>
      <c r="B44" s="76" t="str">
        <f>kod!B7</f>
        <v>Nyári kikötő, belső</v>
      </c>
      <c r="C44" s="77" t="str">
        <f>kod!C7</f>
        <v>Black Carp Team</v>
      </c>
      <c r="D44" s="110">
        <f>SUM(szakasz1:szakasz10!D44)</f>
        <v>109.72499999999999</v>
      </c>
      <c r="E44" s="248">
        <f>SUM(szakasz1:szakasz10!E44)</f>
        <v>14</v>
      </c>
      <c r="F44" s="110">
        <f t="shared" si="0"/>
        <v>7.8374999999999995</v>
      </c>
      <c r="G44" s="112" t="s">
        <v>14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</row>
    <row r="45" spans="1:108" hidden="1" outlineLevel="1">
      <c r="A45" s="75" t="s">
        <v>129</v>
      </c>
      <c r="B45" s="76" t="str">
        <f>kod!B7</f>
        <v>Nyári kikötő, belső</v>
      </c>
      <c r="C45" s="77" t="str">
        <f>kod!C7</f>
        <v>Black Carp Team</v>
      </c>
      <c r="D45" s="110">
        <f>SUM(szakasz1:szakasz10!D45)</f>
        <v>162.70000000000002</v>
      </c>
      <c r="E45" s="248">
        <f>SUM(szakasz1:szakasz10!E45)</f>
        <v>18</v>
      </c>
      <c r="F45" s="110">
        <f t="shared" si="0"/>
        <v>9.0388888888888896</v>
      </c>
      <c r="G45" s="112" t="s">
        <v>15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</row>
    <row r="46" spans="1:108" hidden="1" outlineLevel="1">
      <c r="A46" s="75" t="s">
        <v>129</v>
      </c>
      <c r="B46" s="76" t="str">
        <f>kod!B7</f>
        <v>Nyári kikötő, belső</v>
      </c>
      <c r="C46" s="77" t="str">
        <f>kod!C7</f>
        <v>Black Carp Team</v>
      </c>
      <c r="D46" s="110">
        <f>SUM(szakasz1:szakasz10!D46)</f>
        <v>7.75</v>
      </c>
      <c r="E46" s="248">
        <f>SUM(szakasz1:szakasz10!E46)</f>
        <v>1</v>
      </c>
      <c r="F46" s="110">
        <f t="shared" si="0"/>
        <v>7.75</v>
      </c>
      <c r="G46" s="112" t="s">
        <v>16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</row>
    <row r="47" spans="1:108" hidden="1" outlineLevel="1">
      <c r="A47" s="75" t="s">
        <v>129</v>
      </c>
      <c r="B47" s="76" t="str">
        <f>kod!B7</f>
        <v>Nyári kikötő, belső</v>
      </c>
      <c r="C47" s="77" t="str">
        <f>kod!C7</f>
        <v>Black Carp Team</v>
      </c>
      <c r="D47" s="110">
        <f>SUM(szakasz1:szakasz10!D47)</f>
        <v>32.375</v>
      </c>
      <c r="E47" s="248">
        <f>SUM(szakasz1:szakasz10!E47)</f>
        <v>3</v>
      </c>
      <c r="F47" s="110">
        <f t="shared" si="0"/>
        <v>10.791666666666666</v>
      </c>
      <c r="G47" s="112" t="s">
        <v>17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</row>
    <row r="48" spans="1:108" hidden="1" outlineLevel="1">
      <c r="A48" s="75" t="s">
        <v>129</v>
      </c>
      <c r="B48" s="76" t="str">
        <f>kod!B7</f>
        <v>Nyári kikötő, belső</v>
      </c>
      <c r="C48" s="77" t="str">
        <f>kod!C7</f>
        <v>Black Carp Team</v>
      </c>
      <c r="D48" s="110">
        <f>SUM(szakasz1:szakasz10!D48)</f>
        <v>208.42500000000004</v>
      </c>
      <c r="E48" s="248">
        <f>SUM(szakasz1:szakasz10!E48)</f>
        <v>40</v>
      </c>
      <c r="F48" s="110">
        <f t="shared" si="0"/>
        <v>5.2106250000000012</v>
      </c>
      <c r="G48" s="112" t="s">
        <v>18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</row>
    <row r="49" spans="1:108" collapsed="1">
      <c r="A49" s="81" t="s">
        <v>130</v>
      </c>
      <c r="B49" s="82" t="str">
        <f>kod!B8</f>
        <v>Nyári kikötő, közép</v>
      </c>
      <c r="C49" s="83" t="str">
        <f>kod!C8</f>
        <v>USA &amp; Mivado Carp Team</v>
      </c>
      <c r="D49" s="110">
        <f>SUM(szakasz1:szakasz10!D49)</f>
        <v>318.80500000000001</v>
      </c>
      <c r="E49" s="248">
        <f>SUM(szakasz1:szakasz10!E49)</f>
        <v>41</v>
      </c>
      <c r="F49" s="110">
        <f t="shared" ref="F49:F83" si="1">IF(E49=0,0,D49/E49)</f>
        <v>7.7757317073170737</v>
      </c>
      <c r="G49" s="113" t="s">
        <v>19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</row>
    <row r="50" spans="1:108" hidden="1" outlineLevel="1">
      <c r="A50" s="75" t="s">
        <v>130</v>
      </c>
      <c r="B50" s="76" t="str">
        <f>kod!B8</f>
        <v>Nyári kikötő, közép</v>
      </c>
      <c r="C50" s="77" t="str">
        <f>kod!C8</f>
        <v>USA &amp; Mivado Carp Team</v>
      </c>
      <c r="D50" s="110">
        <f>SUM(szakasz1:szakasz10!D50)</f>
        <v>38.65</v>
      </c>
      <c r="E50" s="248">
        <f>SUM(szakasz1:szakasz10!E50)</f>
        <v>4</v>
      </c>
      <c r="F50" s="110">
        <f t="shared" si="1"/>
        <v>9.6624999999999996</v>
      </c>
      <c r="G50" s="112" t="s">
        <v>13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</row>
    <row r="51" spans="1:108" hidden="1" outlineLevel="1">
      <c r="A51" s="75" t="s">
        <v>130</v>
      </c>
      <c r="B51" s="76" t="str">
        <f>kod!B8</f>
        <v>Nyári kikötő, közép</v>
      </c>
      <c r="C51" s="77" t="str">
        <f>kod!C8</f>
        <v>USA &amp; Mivado Carp Team</v>
      </c>
      <c r="D51" s="110">
        <f>SUM(szakasz1:szakasz10!D51)</f>
        <v>96.15</v>
      </c>
      <c r="E51" s="248">
        <f>SUM(szakasz1:szakasz10!E51)</f>
        <v>12</v>
      </c>
      <c r="F51" s="110">
        <f t="shared" si="1"/>
        <v>8.0125000000000011</v>
      </c>
      <c r="G51" s="112" t="s">
        <v>14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</row>
    <row r="52" spans="1:108" hidden="1" outlineLevel="1">
      <c r="A52" s="75" t="s">
        <v>130</v>
      </c>
      <c r="B52" s="76" t="str">
        <f>kod!B8</f>
        <v>Nyári kikötő, közép</v>
      </c>
      <c r="C52" s="77" t="str">
        <f>kod!C8</f>
        <v>USA &amp; Mivado Carp Team</v>
      </c>
      <c r="D52" s="110">
        <f>SUM(szakasz1:szakasz10!D52)</f>
        <v>29.5</v>
      </c>
      <c r="E52" s="248">
        <f>SUM(szakasz1:szakasz10!E52)</f>
        <v>3</v>
      </c>
      <c r="F52" s="110">
        <f t="shared" si="1"/>
        <v>9.8333333333333339</v>
      </c>
      <c r="G52" s="112" t="s">
        <v>15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</row>
    <row r="53" spans="1:108" hidden="1" outlineLevel="1">
      <c r="A53" s="75" t="s">
        <v>130</v>
      </c>
      <c r="B53" s="76" t="str">
        <f>kod!B8</f>
        <v>Nyári kikötő, közép</v>
      </c>
      <c r="C53" s="77" t="str">
        <f>kod!C8</f>
        <v>USA &amp; Mivado Carp Team</v>
      </c>
      <c r="D53" s="110">
        <f>SUM(szakasz1:szakasz10!D53)</f>
        <v>18.099999999999998</v>
      </c>
      <c r="E53" s="248">
        <f>SUM(szakasz1:szakasz10!E53)</f>
        <v>2</v>
      </c>
      <c r="F53" s="110">
        <f t="shared" si="1"/>
        <v>9.0499999999999989</v>
      </c>
      <c r="G53" s="112" t="s">
        <v>16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</row>
    <row r="54" spans="1:108" hidden="1" outlineLevel="1">
      <c r="A54" s="75" t="s">
        <v>130</v>
      </c>
      <c r="B54" s="76" t="str">
        <f>kod!B8</f>
        <v>Nyári kikötő, közép</v>
      </c>
      <c r="C54" s="77" t="str">
        <f>kod!C8</f>
        <v>USA &amp; Mivado Carp Team</v>
      </c>
      <c r="D54" s="110">
        <f>SUM(szakasz1:szakasz10!D54)</f>
        <v>42.45</v>
      </c>
      <c r="E54" s="248">
        <f>SUM(szakasz1:szakasz10!E54)</f>
        <v>4</v>
      </c>
      <c r="F54" s="110">
        <f t="shared" si="1"/>
        <v>10.612500000000001</v>
      </c>
      <c r="G54" s="112" t="s">
        <v>17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</row>
    <row r="55" spans="1:108" hidden="1" outlineLevel="1">
      <c r="A55" s="75" t="s">
        <v>130</v>
      </c>
      <c r="B55" s="76" t="str">
        <f>kod!B8</f>
        <v>Nyári kikötő, közép</v>
      </c>
      <c r="C55" s="77" t="str">
        <f>kod!C8</f>
        <v>USA &amp; Mivado Carp Team</v>
      </c>
      <c r="D55" s="110">
        <f>SUM(szakasz1:szakasz10!D55)</f>
        <v>93.954999999999998</v>
      </c>
      <c r="E55" s="248">
        <f>SUM(szakasz1:szakasz10!E55)</f>
        <v>16</v>
      </c>
      <c r="F55" s="110">
        <f t="shared" si="1"/>
        <v>5.8721874999999999</v>
      </c>
      <c r="G55" s="112" t="s">
        <v>18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</row>
    <row r="56" spans="1:108" collapsed="1">
      <c r="A56" s="81" t="s">
        <v>131</v>
      </c>
      <c r="B56" s="82" t="str">
        <f>kod!B9</f>
        <v>Nyári kikötő, külső</v>
      </c>
      <c r="C56" s="83" t="str">
        <f>kod!C9</f>
        <v>Ózdi Sporthorgász Egyesület</v>
      </c>
      <c r="D56" s="110">
        <f>SUM(szakasz1:szakasz10!D56)</f>
        <v>420.125</v>
      </c>
      <c r="E56" s="248">
        <f>SUM(szakasz1:szakasz10!E56)</f>
        <v>48</v>
      </c>
      <c r="F56" s="110">
        <f t="shared" si="1"/>
        <v>8.7526041666666661</v>
      </c>
      <c r="G56" s="113" t="s">
        <v>19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</row>
    <row r="57" spans="1:108" hidden="1" outlineLevel="1">
      <c r="A57" s="75" t="s">
        <v>131</v>
      </c>
      <c r="B57" s="76" t="str">
        <f>kod!B9</f>
        <v>Nyári kikötő, külső</v>
      </c>
      <c r="C57" s="77" t="str">
        <f>kod!C9</f>
        <v>Ózdi Sporthorgász Egyesület</v>
      </c>
      <c r="D57" s="110">
        <f>SUM(szakasz1:szakasz10!D57)</f>
        <v>57.575000000000003</v>
      </c>
      <c r="E57" s="248">
        <f>SUM(szakasz1:szakasz10!E57)</f>
        <v>6</v>
      </c>
      <c r="F57" s="110">
        <f t="shared" si="1"/>
        <v>9.5958333333333332</v>
      </c>
      <c r="G57" s="112" t="s">
        <v>13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</row>
    <row r="58" spans="1:108" hidden="1" outlineLevel="1">
      <c r="A58" s="75" t="s">
        <v>131</v>
      </c>
      <c r="B58" s="76" t="str">
        <f>kod!B9</f>
        <v>Nyári kikötő, külső</v>
      </c>
      <c r="C58" s="77" t="str">
        <f>kod!C9</f>
        <v>Ózdi Sporthorgász Egyesület</v>
      </c>
      <c r="D58" s="110">
        <f>SUM(szakasz1:szakasz10!D58)</f>
        <v>133.77500000000001</v>
      </c>
      <c r="E58" s="248">
        <f>SUM(szakasz1:szakasz10!E58)</f>
        <v>17</v>
      </c>
      <c r="F58" s="110">
        <f t="shared" si="1"/>
        <v>7.8691176470588236</v>
      </c>
      <c r="G58" s="112" t="s">
        <v>14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</row>
    <row r="59" spans="1:108" hidden="1" outlineLevel="1">
      <c r="A59" s="75" t="s">
        <v>131</v>
      </c>
      <c r="B59" s="76" t="str">
        <f>kod!B9</f>
        <v>Nyári kikötő, külső</v>
      </c>
      <c r="C59" s="77" t="str">
        <f>kod!C9</f>
        <v>Ózdi Sporthorgász Egyesület</v>
      </c>
      <c r="D59" s="110">
        <f>SUM(szakasz1:szakasz10!D59)</f>
        <v>163</v>
      </c>
      <c r="E59" s="248">
        <f>SUM(szakasz1:szakasz10!E59)</f>
        <v>15</v>
      </c>
      <c r="F59" s="110">
        <f t="shared" si="1"/>
        <v>10.866666666666667</v>
      </c>
      <c r="G59" s="112" t="s">
        <v>15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</row>
    <row r="60" spans="1:108" hidden="1" outlineLevel="1">
      <c r="A60" s="75" t="s">
        <v>131</v>
      </c>
      <c r="B60" s="76" t="str">
        <f>kod!B9</f>
        <v>Nyári kikötő, külső</v>
      </c>
      <c r="C60" s="77" t="str">
        <f>kod!C9</f>
        <v>Ózdi Sporthorgász Egyesület</v>
      </c>
      <c r="D60" s="110">
        <f>SUM(szakasz1:szakasz10!D60)</f>
        <v>26.524999999999999</v>
      </c>
      <c r="E60" s="248">
        <f>SUM(szakasz1:szakasz10!E60)</f>
        <v>2</v>
      </c>
      <c r="F60" s="110">
        <f t="shared" si="1"/>
        <v>13.262499999999999</v>
      </c>
      <c r="G60" s="112" t="s">
        <v>16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</row>
    <row r="61" spans="1:108" hidden="1" outlineLevel="1">
      <c r="A61" s="75" t="s">
        <v>131</v>
      </c>
      <c r="B61" s="76" t="str">
        <f>kod!B9</f>
        <v>Nyári kikötő, külső</v>
      </c>
      <c r="C61" s="77" t="str">
        <f>kod!C9</f>
        <v>Ózdi Sporthorgász Egyesület</v>
      </c>
      <c r="D61" s="110">
        <f>SUM(szakasz1:szakasz10!D61)</f>
        <v>23.049999999999997</v>
      </c>
      <c r="E61" s="248">
        <f>SUM(szakasz1:szakasz10!E61)</f>
        <v>3</v>
      </c>
      <c r="F61" s="110">
        <f t="shared" si="1"/>
        <v>7.6833333333333327</v>
      </c>
      <c r="G61" s="112" t="s">
        <v>17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</row>
    <row r="62" spans="1:108" hidden="1" outlineLevel="1">
      <c r="A62" s="75" t="s">
        <v>131</v>
      </c>
      <c r="B62" s="76" t="str">
        <f>kod!B9</f>
        <v>Nyári kikötő, külső</v>
      </c>
      <c r="C62" s="77" t="str">
        <f>kod!C9</f>
        <v>Ózdi Sporthorgász Egyesület</v>
      </c>
      <c r="D62" s="110">
        <f>SUM(szakasz1:szakasz10!D62)</f>
        <v>16.2</v>
      </c>
      <c r="E62" s="248">
        <f>SUM(szakasz1:szakasz10!E62)</f>
        <v>5</v>
      </c>
      <c r="F62" s="110">
        <f t="shared" si="1"/>
        <v>3.2399999999999998</v>
      </c>
      <c r="G62" s="112" t="s">
        <v>18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</row>
    <row r="63" spans="1:108" collapsed="1">
      <c r="A63" s="81" t="s">
        <v>132</v>
      </c>
      <c r="B63" s="82" t="str">
        <f>kod!B10</f>
        <v>I. sziget, bal külső</v>
      </c>
      <c r="C63" s="83" t="str">
        <f>kod!C10</f>
        <v>Kártékony Carp Team</v>
      </c>
      <c r="D63" s="110">
        <f>SUM(szakasz1:szakasz10!D63)</f>
        <v>1163.675</v>
      </c>
      <c r="E63" s="248">
        <f>SUM(szakasz1:szakasz10!E63)</f>
        <v>139</v>
      </c>
      <c r="F63" s="110">
        <f t="shared" si="1"/>
        <v>8.371762589928057</v>
      </c>
      <c r="G63" s="113" t="s">
        <v>19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</row>
    <row r="64" spans="1:108" hidden="1" outlineLevel="1">
      <c r="A64" s="75" t="s">
        <v>132</v>
      </c>
      <c r="B64" s="76" t="str">
        <f>kod!B10</f>
        <v>I. sziget, bal külső</v>
      </c>
      <c r="C64" s="77" t="str">
        <f>kod!C10</f>
        <v>Kártékony Carp Team</v>
      </c>
      <c r="D64" s="110">
        <f>SUM(szakasz1:szakasz10!D64)</f>
        <v>265.79999999999995</v>
      </c>
      <c r="E64" s="248">
        <f>SUM(szakasz1:szakasz10!E64)</f>
        <v>30</v>
      </c>
      <c r="F64" s="110">
        <f t="shared" si="1"/>
        <v>8.8599999999999977</v>
      </c>
      <c r="G64" s="112" t="s">
        <v>13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</row>
    <row r="65" spans="1:108" hidden="1" outlineLevel="1">
      <c r="A65" s="75" t="s">
        <v>132</v>
      </c>
      <c r="B65" s="76" t="str">
        <f>kod!B10</f>
        <v>I. sziget, bal külső</v>
      </c>
      <c r="C65" s="77" t="str">
        <f>kod!C10</f>
        <v>Kártékony Carp Team</v>
      </c>
      <c r="D65" s="110">
        <f>SUM(szakasz1:szakasz10!D65)</f>
        <v>541.22500000000002</v>
      </c>
      <c r="E65" s="248">
        <f>SUM(szakasz1:szakasz10!E65)</f>
        <v>73</v>
      </c>
      <c r="F65" s="110">
        <f t="shared" si="1"/>
        <v>7.4140410958904113</v>
      </c>
      <c r="G65" s="112" t="s">
        <v>14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</row>
    <row r="66" spans="1:108" hidden="1" outlineLevel="1">
      <c r="A66" s="75" t="s">
        <v>132</v>
      </c>
      <c r="B66" s="76" t="str">
        <f>kod!B10</f>
        <v>I. sziget, bal külső</v>
      </c>
      <c r="C66" s="77" t="str">
        <f>kod!C10</f>
        <v>Kártékony Carp Team</v>
      </c>
      <c r="D66" s="110">
        <f>SUM(szakasz1:szakasz10!D66)</f>
        <v>308.72500000000002</v>
      </c>
      <c r="E66" s="248">
        <f>SUM(szakasz1:szakasz10!E66)</f>
        <v>30</v>
      </c>
      <c r="F66" s="110">
        <f t="shared" si="1"/>
        <v>10.290833333333333</v>
      </c>
      <c r="G66" s="112" t="s">
        <v>15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</row>
    <row r="67" spans="1:108" hidden="1" outlineLevel="1">
      <c r="A67" s="75" t="s">
        <v>132</v>
      </c>
      <c r="B67" s="76" t="str">
        <f>kod!B10</f>
        <v>I. sziget, bal külső</v>
      </c>
      <c r="C67" s="77" t="str">
        <f>kod!C10</f>
        <v>Kártékony Carp Team</v>
      </c>
      <c r="D67" s="110">
        <f>SUM(szakasz1:szakasz10!D67)</f>
        <v>47.924999999999997</v>
      </c>
      <c r="E67" s="248">
        <f>SUM(szakasz1:szakasz10!E67)</f>
        <v>6</v>
      </c>
      <c r="F67" s="110">
        <f t="shared" si="1"/>
        <v>7.9874999999999998</v>
      </c>
      <c r="G67" s="112" t="s">
        <v>16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</row>
    <row r="68" spans="1:108" hidden="1" outlineLevel="1">
      <c r="A68" s="75" t="s">
        <v>132</v>
      </c>
      <c r="B68" s="76" t="str">
        <f>kod!B10</f>
        <v>I. sziget, bal külső</v>
      </c>
      <c r="C68" s="77" t="str">
        <f>kod!C10</f>
        <v>Kártékony Carp Team</v>
      </c>
      <c r="D68" s="110">
        <f>SUM(szakasz1:szakasz10!D68)</f>
        <v>0</v>
      </c>
      <c r="E68" s="248">
        <f>SUM(szakasz1:szakasz10!E68)</f>
        <v>0</v>
      </c>
      <c r="F68" s="110">
        <f t="shared" si="1"/>
        <v>0</v>
      </c>
      <c r="G68" s="112" t="s">
        <v>17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</row>
    <row r="69" spans="1:108" hidden="1" outlineLevel="1">
      <c r="A69" s="75" t="s">
        <v>132</v>
      </c>
      <c r="B69" s="76" t="str">
        <f>kod!B10</f>
        <v>I. sziget, bal külső</v>
      </c>
      <c r="C69" s="77" t="str">
        <f>kod!C10</f>
        <v>Kártékony Carp Team</v>
      </c>
      <c r="D69" s="110">
        <f>SUM(szakasz1:szakasz10!D69)</f>
        <v>0</v>
      </c>
      <c r="E69" s="248">
        <f>SUM(szakasz1:szakasz10!E69)</f>
        <v>0</v>
      </c>
      <c r="F69" s="110">
        <f t="shared" si="1"/>
        <v>0</v>
      </c>
      <c r="G69" s="112" t="s">
        <v>18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</row>
    <row r="70" spans="1:108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110">
        <f>SUM(szakasz1:szakasz10!D70)</f>
        <v>146.17500000000001</v>
      </c>
      <c r="E70" s="248">
        <f>SUM(szakasz1:szakasz10!E70)</f>
        <v>16</v>
      </c>
      <c r="F70" s="110">
        <f t="shared" si="1"/>
        <v>9.1359375000000007</v>
      </c>
      <c r="G70" s="113" t="s">
        <v>19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</row>
    <row r="71" spans="1:108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110">
        <f>SUM(szakasz1:szakasz10!D71)</f>
        <v>45.05</v>
      </c>
      <c r="E71" s="248">
        <f>SUM(szakasz1:szakasz10!E71)</f>
        <v>6</v>
      </c>
      <c r="F71" s="110">
        <f t="shared" si="1"/>
        <v>7.5083333333333329</v>
      </c>
      <c r="G71" s="112" t="s">
        <v>13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</row>
    <row r="72" spans="1:108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110">
        <f>SUM(szakasz1:szakasz10!D72)</f>
        <v>44.699999999999996</v>
      </c>
      <c r="E72" s="248">
        <f>SUM(szakasz1:szakasz10!E72)</f>
        <v>5</v>
      </c>
      <c r="F72" s="110">
        <f t="shared" si="1"/>
        <v>8.94</v>
      </c>
      <c r="G72" s="112" t="s">
        <v>14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</row>
    <row r="73" spans="1:108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110">
        <f>SUM(szakasz1:szakasz10!D73)</f>
        <v>31.024999999999999</v>
      </c>
      <c r="E73" s="248">
        <f>SUM(szakasz1:szakasz10!E73)</f>
        <v>2</v>
      </c>
      <c r="F73" s="110">
        <f t="shared" si="1"/>
        <v>15.512499999999999</v>
      </c>
      <c r="G73" s="112" t="s">
        <v>15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</row>
    <row r="74" spans="1:108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110">
        <f>SUM(szakasz1:szakasz10!D74)</f>
        <v>0</v>
      </c>
      <c r="E74" s="248">
        <f>SUM(szakasz1:szakasz10!E74)</f>
        <v>0</v>
      </c>
      <c r="F74" s="110">
        <f t="shared" si="1"/>
        <v>0</v>
      </c>
      <c r="G74" s="112" t="s">
        <v>16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</row>
    <row r="75" spans="1:108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110">
        <f>SUM(szakasz1:szakasz10!D75)</f>
        <v>25.4</v>
      </c>
      <c r="E75" s="248">
        <f>SUM(szakasz1:szakasz10!E75)</f>
        <v>3</v>
      </c>
      <c r="F75" s="110">
        <f t="shared" si="1"/>
        <v>8.4666666666666668</v>
      </c>
      <c r="G75" s="112" t="s">
        <v>17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</row>
    <row r="76" spans="1:108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110">
        <f>SUM(szakasz1:szakasz10!D76)</f>
        <v>0</v>
      </c>
      <c r="E76" s="248">
        <f>SUM(szakasz1:szakasz10!E76)</f>
        <v>0</v>
      </c>
      <c r="F76" s="110">
        <f t="shared" si="1"/>
        <v>0</v>
      </c>
      <c r="G76" s="112" t="s">
        <v>18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</row>
    <row r="77" spans="1:108" collapsed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110">
        <f>SUM(szakasz1:szakasz10!D77)</f>
        <v>311.84000000000003</v>
      </c>
      <c r="E77" s="248">
        <f>SUM(szakasz1:szakasz10!E77)</f>
        <v>42</v>
      </c>
      <c r="F77" s="110">
        <f t="shared" si="1"/>
        <v>7.4247619047619056</v>
      </c>
      <c r="G77" s="113" t="s">
        <v>19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</row>
    <row r="78" spans="1:108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110">
        <f>SUM(szakasz1:szakasz10!D78)</f>
        <v>47.875</v>
      </c>
      <c r="E78" s="248">
        <f>SUM(szakasz1:szakasz10!E78)</f>
        <v>7</v>
      </c>
      <c r="F78" s="110">
        <f t="shared" si="1"/>
        <v>6.8392857142857144</v>
      </c>
      <c r="G78" s="112" t="s">
        <v>13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</row>
    <row r="79" spans="1:108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110">
        <f>SUM(szakasz1:szakasz10!D79)</f>
        <v>64.795000000000002</v>
      </c>
      <c r="E79" s="248">
        <f>SUM(szakasz1:szakasz10!E79)</f>
        <v>12</v>
      </c>
      <c r="F79" s="110">
        <f t="shared" si="1"/>
        <v>5.3995833333333332</v>
      </c>
      <c r="G79" s="112" t="s">
        <v>14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</row>
    <row r="80" spans="1:108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110">
        <f>SUM(szakasz1:szakasz10!D80)</f>
        <v>76.474999999999994</v>
      </c>
      <c r="E80" s="248">
        <f>SUM(szakasz1:szakasz10!E80)</f>
        <v>7</v>
      </c>
      <c r="F80" s="110">
        <f t="shared" si="1"/>
        <v>10.924999999999999</v>
      </c>
      <c r="G80" s="112" t="s">
        <v>15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</row>
    <row r="81" spans="1:108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110">
        <f>SUM(szakasz1:szakasz10!D81)</f>
        <v>13.625</v>
      </c>
      <c r="E81" s="248">
        <f>SUM(szakasz1:szakasz10!E81)</f>
        <v>2</v>
      </c>
      <c r="F81" s="110">
        <f t="shared" si="1"/>
        <v>6.8125</v>
      </c>
      <c r="G81" s="112" t="s">
        <v>16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</row>
    <row r="82" spans="1:108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110">
        <f>SUM(szakasz1:szakasz10!D82)</f>
        <v>72.194999999999993</v>
      </c>
      <c r="E82" s="248">
        <f>SUM(szakasz1:szakasz10!E82)</f>
        <v>7</v>
      </c>
      <c r="F82" s="110">
        <f t="shared" si="1"/>
        <v>10.313571428571427</v>
      </c>
      <c r="G82" s="112" t="s">
        <v>17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</row>
    <row r="83" spans="1:108" hidden="1" outlineLevel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110">
        <f>SUM(szakasz1:szakasz10!D83)</f>
        <v>36.875</v>
      </c>
      <c r="E83" s="248">
        <f>SUM(szakasz1:szakasz10!E83)</f>
        <v>7</v>
      </c>
      <c r="F83" s="110">
        <f t="shared" si="1"/>
        <v>5.2678571428571432</v>
      </c>
      <c r="G83" s="112" t="s">
        <v>18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</row>
    <row r="84" spans="1:108" collapsed="1">
      <c r="A84" s="47" t="s">
        <v>133</v>
      </c>
      <c r="B84" s="48" t="str">
        <f>kod!B13</f>
        <v>Gát, közepes víz</v>
      </c>
      <c r="C84" s="49" t="str">
        <f>kod!C13</f>
        <v>Tata Nitu Carp Team</v>
      </c>
      <c r="D84" s="56">
        <f>SUM(szakasz1:szakasz10!D84)</f>
        <v>338.64500000000004</v>
      </c>
      <c r="E84" s="249">
        <f>SUM(szakasz1:szakasz10!E84)</f>
        <v>57</v>
      </c>
      <c r="F84" s="56">
        <f t="shared" ref="F84:F90" si="2">IF(E84=0,0,D84/E84)</f>
        <v>5.9411403508771938</v>
      </c>
      <c r="G84" s="57" t="s">
        <v>19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</row>
    <row r="85" spans="1:108" hidden="1" outlineLevel="1">
      <c r="A85" s="42" t="s">
        <v>133</v>
      </c>
      <c r="B85" s="43" t="str">
        <f>kod!B13</f>
        <v>Gát, közepes víz</v>
      </c>
      <c r="C85" s="44" t="str">
        <f>kod!C13</f>
        <v>Tata Nitu Carp Team</v>
      </c>
      <c r="D85" s="56">
        <f>SUM(szakasz1:szakasz10!D85)</f>
        <v>31.875</v>
      </c>
      <c r="E85" s="249">
        <f>SUM(szakasz1:szakasz10!E85)</f>
        <v>5</v>
      </c>
      <c r="F85" s="56">
        <f t="shared" si="2"/>
        <v>6.375</v>
      </c>
      <c r="G85" s="55" t="s">
        <v>13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</row>
    <row r="86" spans="1:108" hidden="1" outlineLevel="1">
      <c r="A86" s="42" t="s">
        <v>133</v>
      </c>
      <c r="B86" s="43" t="str">
        <f>kod!B13</f>
        <v>Gát, közepes víz</v>
      </c>
      <c r="C86" s="44" t="str">
        <f>kod!C13</f>
        <v>Tata Nitu Carp Team</v>
      </c>
      <c r="D86" s="56">
        <f>SUM(szakasz1:szakasz10!D86)</f>
        <v>155.57</v>
      </c>
      <c r="E86" s="249">
        <f>SUM(szakasz1:szakasz10!E86)</f>
        <v>32</v>
      </c>
      <c r="F86" s="56">
        <f t="shared" si="2"/>
        <v>4.8615624999999998</v>
      </c>
      <c r="G86" s="55" t="s">
        <v>14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</row>
    <row r="87" spans="1:108" hidden="1" outlineLevel="1">
      <c r="A87" s="42" t="s">
        <v>133</v>
      </c>
      <c r="B87" s="43" t="str">
        <f>kod!B13</f>
        <v>Gát, közepes víz</v>
      </c>
      <c r="C87" s="44" t="str">
        <f>kod!C13</f>
        <v>Tata Nitu Carp Team</v>
      </c>
      <c r="D87" s="56">
        <f>SUM(szakasz1:szakasz10!D87)</f>
        <v>83.475000000000009</v>
      </c>
      <c r="E87" s="249">
        <f>SUM(szakasz1:szakasz10!E87)</f>
        <v>11</v>
      </c>
      <c r="F87" s="56">
        <f t="shared" si="2"/>
        <v>7.5886363636363647</v>
      </c>
      <c r="G87" s="55" t="s">
        <v>15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</row>
    <row r="88" spans="1:108" hidden="1" outlineLevel="1">
      <c r="A88" s="42" t="s">
        <v>133</v>
      </c>
      <c r="B88" s="43" t="str">
        <f>kod!B13</f>
        <v>Gát, közepes víz</v>
      </c>
      <c r="C88" s="44" t="str">
        <f>kod!C13</f>
        <v>Tata Nitu Carp Team</v>
      </c>
      <c r="D88" s="56">
        <f>SUM(szakasz1:szakasz10!D88)</f>
        <v>9.25</v>
      </c>
      <c r="E88" s="249">
        <f>SUM(szakasz1:szakasz10!E88)</f>
        <v>1</v>
      </c>
      <c r="F88" s="56">
        <f t="shared" si="2"/>
        <v>9.25</v>
      </c>
      <c r="G88" s="55" t="s">
        <v>16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</row>
    <row r="89" spans="1:108" hidden="1" outlineLevel="1">
      <c r="A89" s="42" t="s">
        <v>133</v>
      </c>
      <c r="B89" s="43" t="str">
        <f>kod!B13</f>
        <v>Gát, közepes víz</v>
      </c>
      <c r="C89" s="44" t="str">
        <f>kod!C13</f>
        <v>Tata Nitu Carp Team</v>
      </c>
      <c r="D89" s="56">
        <f>SUM(szakasz1:szakasz10!D89)</f>
        <v>46.174999999999997</v>
      </c>
      <c r="E89" s="249">
        <f>SUM(szakasz1:szakasz10!E89)</f>
        <v>5</v>
      </c>
      <c r="F89" s="56">
        <f t="shared" si="2"/>
        <v>9.2349999999999994</v>
      </c>
      <c r="G89" s="55" t="s">
        <v>17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</row>
    <row r="90" spans="1:108" hidden="1" outlineLevel="1">
      <c r="A90" s="42" t="s">
        <v>133</v>
      </c>
      <c r="B90" s="43" t="str">
        <f>kod!B13</f>
        <v>Gát, közepes víz</v>
      </c>
      <c r="C90" s="44" t="str">
        <f>kod!C13</f>
        <v>Tata Nitu Carp Team</v>
      </c>
      <c r="D90" s="56">
        <f>SUM(szakasz1:szakasz10!D90)</f>
        <v>12.3</v>
      </c>
      <c r="E90" s="249">
        <f>SUM(szakasz1:szakasz10!E90)</f>
        <v>3</v>
      </c>
      <c r="F90" s="56">
        <f t="shared" si="2"/>
        <v>4.1000000000000005</v>
      </c>
      <c r="G90" s="55" t="s">
        <v>18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</row>
    <row r="91" spans="1:108" collapsed="1">
      <c r="A91" s="47" t="s">
        <v>134</v>
      </c>
      <c r="B91" s="48" t="str">
        <f>kod!B14</f>
        <v>Gát, közepes víz</v>
      </c>
      <c r="C91" s="49" t="str">
        <f>kod!C14</f>
        <v>Slovakia Carp Team</v>
      </c>
      <c r="D91" s="56">
        <f>SUM(szakasz1:szakasz10!D91)</f>
        <v>270.27500000000003</v>
      </c>
      <c r="E91" s="249">
        <f>SUM(szakasz1:szakasz10!E91)</f>
        <v>31</v>
      </c>
      <c r="F91" s="56">
        <f t="shared" ref="F91:F146" si="3">IF(E91=0,0,D91/E91)</f>
        <v>8.7185483870967762</v>
      </c>
      <c r="G91" s="57" t="s">
        <v>19</v>
      </c>
    </row>
    <row r="92" spans="1:108" hidden="1" outlineLevel="1">
      <c r="A92" s="42" t="s">
        <v>134</v>
      </c>
      <c r="B92" s="43" t="str">
        <f>kod!B14</f>
        <v>Gát, közepes víz</v>
      </c>
      <c r="C92" s="44" t="str">
        <f>kod!C14</f>
        <v>Slovakia Carp Team</v>
      </c>
      <c r="D92" s="56">
        <f>SUM(szakasz1:szakasz10!D92)</f>
        <v>59.7</v>
      </c>
      <c r="E92" s="249">
        <f>SUM(szakasz1:szakasz10!E92)</f>
        <v>7</v>
      </c>
      <c r="F92" s="56">
        <f t="shared" si="3"/>
        <v>8.5285714285714285</v>
      </c>
      <c r="G92" s="55" t="s">
        <v>13</v>
      </c>
    </row>
    <row r="93" spans="1:108" hidden="1" outlineLevel="1">
      <c r="A93" s="42" t="s">
        <v>134</v>
      </c>
      <c r="B93" s="43" t="str">
        <f>kod!B14</f>
        <v>Gát, közepes víz</v>
      </c>
      <c r="C93" s="44" t="str">
        <f>kod!C14</f>
        <v>Slovakia Carp Team</v>
      </c>
      <c r="D93" s="56">
        <f>SUM(szakasz1:szakasz10!D93)</f>
        <v>100.55000000000001</v>
      </c>
      <c r="E93" s="249">
        <f>SUM(szakasz1:szakasz10!E93)</f>
        <v>11</v>
      </c>
      <c r="F93" s="56">
        <f t="shared" si="3"/>
        <v>9.1409090909090924</v>
      </c>
      <c r="G93" s="55" t="s">
        <v>14</v>
      </c>
    </row>
    <row r="94" spans="1:108" hidden="1" outlineLevel="1">
      <c r="A94" s="42" t="s">
        <v>134</v>
      </c>
      <c r="B94" s="43" t="str">
        <f>kod!B14</f>
        <v>Gát, közepes víz</v>
      </c>
      <c r="C94" s="44" t="str">
        <f>kod!C14</f>
        <v>Slovakia Carp Team</v>
      </c>
      <c r="D94" s="56">
        <f>SUM(szakasz1:szakasz10!D94)</f>
        <v>59.9</v>
      </c>
      <c r="E94" s="249">
        <f>SUM(szakasz1:szakasz10!E94)</f>
        <v>6</v>
      </c>
      <c r="F94" s="56">
        <f t="shared" si="3"/>
        <v>9.9833333333333325</v>
      </c>
      <c r="G94" s="55" t="s">
        <v>15</v>
      </c>
    </row>
    <row r="95" spans="1:108" hidden="1" outlineLevel="1">
      <c r="A95" s="42" t="s">
        <v>134</v>
      </c>
      <c r="B95" s="43" t="str">
        <f>kod!B14</f>
        <v>Gát, közepes víz</v>
      </c>
      <c r="C95" s="44" t="str">
        <f>kod!C14</f>
        <v>Slovakia Carp Team</v>
      </c>
      <c r="D95" s="56">
        <f>SUM(szakasz1:szakasz10!D95)</f>
        <v>15.725</v>
      </c>
      <c r="E95" s="249">
        <f>SUM(szakasz1:szakasz10!E95)</f>
        <v>1</v>
      </c>
      <c r="F95" s="56">
        <f t="shared" si="3"/>
        <v>15.725</v>
      </c>
      <c r="G95" s="55" t="s">
        <v>16</v>
      </c>
    </row>
    <row r="96" spans="1:108" hidden="1" outlineLevel="1">
      <c r="A96" s="42" t="s">
        <v>134</v>
      </c>
      <c r="B96" s="43" t="str">
        <f>kod!B14</f>
        <v>Gát, közepes víz</v>
      </c>
      <c r="C96" s="44" t="str">
        <f>kod!C14</f>
        <v>Slovakia Carp Team</v>
      </c>
      <c r="D96" s="56">
        <f>SUM(szakasz1:szakasz10!D96)</f>
        <v>21.6</v>
      </c>
      <c r="E96" s="249">
        <f>SUM(szakasz1:szakasz10!E96)</f>
        <v>2</v>
      </c>
      <c r="F96" s="56">
        <f t="shared" si="3"/>
        <v>10.8</v>
      </c>
      <c r="G96" s="55" t="s">
        <v>17</v>
      </c>
    </row>
    <row r="97" spans="1:7" hidden="1" outlineLevel="1">
      <c r="A97" s="42" t="s">
        <v>134</v>
      </c>
      <c r="B97" s="43" t="str">
        <f>kod!B14</f>
        <v>Gát, közepes víz</v>
      </c>
      <c r="C97" s="44" t="str">
        <f>kod!C14</f>
        <v>Slovakia Carp Team</v>
      </c>
      <c r="D97" s="56">
        <f>SUM(szakasz1:szakasz10!D97)</f>
        <v>12.8</v>
      </c>
      <c r="E97" s="249">
        <f>SUM(szakasz1:szakasz10!E97)</f>
        <v>4</v>
      </c>
      <c r="F97" s="56">
        <f t="shared" si="3"/>
        <v>3.2</v>
      </c>
      <c r="G97" s="55" t="s">
        <v>18</v>
      </c>
    </row>
    <row r="98" spans="1:7" collapsed="1">
      <c r="A98" s="47" t="s">
        <v>135</v>
      </c>
      <c r="B98" s="48" t="str">
        <f>kod!B15</f>
        <v>Gát, közepes víz</v>
      </c>
      <c r="C98" s="49" t="str">
        <f>kod!C15</f>
        <v xml:space="preserve">WLC Hungary </v>
      </c>
      <c r="D98" s="56">
        <f>SUM(szakasz1:szakasz10!D98)</f>
        <v>1171.875</v>
      </c>
      <c r="E98" s="249">
        <f>SUM(szakasz1:szakasz10!E98)</f>
        <v>130</v>
      </c>
      <c r="F98" s="56">
        <f t="shared" si="3"/>
        <v>9.0144230769230766</v>
      </c>
      <c r="G98" s="57" t="s">
        <v>19</v>
      </c>
    </row>
    <row r="99" spans="1:7" hidden="1" outlineLevel="1">
      <c r="A99" s="42" t="s">
        <v>135</v>
      </c>
      <c r="B99" s="43" t="str">
        <f>kod!B15</f>
        <v>Gát, közepes víz</v>
      </c>
      <c r="C99" s="44" t="str">
        <f>kod!C15</f>
        <v xml:space="preserve">WLC Hungary </v>
      </c>
      <c r="D99" s="56">
        <f>SUM(szakasz1:szakasz10!D99)</f>
        <v>203.37500000000003</v>
      </c>
      <c r="E99" s="249">
        <f>SUM(szakasz1:szakasz10!E99)</f>
        <v>21</v>
      </c>
      <c r="F99" s="56">
        <f t="shared" si="3"/>
        <v>9.6845238095238102</v>
      </c>
      <c r="G99" s="55" t="s">
        <v>13</v>
      </c>
    </row>
    <row r="100" spans="1:7" hidden="1" outlineLevel="1">
      <c r="A100" s="42" t="s">
        <v>135</v>
      </c>
      <c r="B100" s="43" t="str">
        <f>kod!B15</f>
        <v>Gát, közepes víz</v>
      </c>
      <c r="C100" s="44" t="str">
        <f>kod!C15</f>
        <v xml:space="preserve">WLC Hungary </v>
      </c>
      <c r="D100" s="56">
        <f>SUM(szakasz1:szakasz10!D100)</f>
        <v>220.4</v>
      </c>
      <c r="E100" s="249">
        <f>SUM(szakasz1:szakasz10!E100)</f>
        <v>27</v>
      </c>
      <c r="F100" s="56">
        <f t="shared" si="3"/>
        <v>8.162962962962963</v>
      </c>
      <c r="G100" s="55" t="s">
        <v>14</v>
      </c>
    </row>
    <row r="101" spans="1:7" hidden="1" outlineLevel="1">
      <c r="A101" s="42" t="s">
        <v>135</v>
      </c>
      <c r="B101" s="43" t="str">
        <f>kod!B15</f>
        <v>Gát, közepes víz</v>
      </c>
      <c r="C101" s="44" t="str">
        <f>kod!C15</f>
        <v xml:space="preserve">WLC Hungary </v>
      </c>
      <c r="D101" s="56">
        <f>SUM(szakasz1:szakasz10!D101)</f>
        <v>562.125</v>
      </c>
      <c r="E101" s="249">
        <f>SUM(szakasz1:szakasz10!E101)</f>
        <v>55</v>
      </c>
      <c r="F101" s="56">
        <f t="shared" si="3"/>
        <v>10.220454545454546</v>
      </c>
      <c r="G101" s="55" t="s">
        <v>15</v>
      </c>
    </row>
    <row r="102" spans="1:7" hidden="1" outlineLevel="1">
      <c r="A102" s="42" t="s">
        <v>135</v>
      </c>
      <c r="B102" s="43" t="str">
        <f>kod!B15</f>
        <v>Gát, közepes víz</v>
      </c>
      <c r="C102" s="44" t="str">
        <f>kod!C15</f>
        <v xml:space="preserve">WLC Hungary </v>
      </c>
      <c r="D102" s="56">
        <f>SUM(szakasz1:szakasz10!D102)</f>
        <v>42.625</v>
      </c>
      <c r="E102" s="249">
        <f>SUM(szakasz1:szakasz10!E102)</f>
        <v>4</v>
      </c>
      <c r="F102" s="56">
        <f t="shared" si="3"/>
        <v>10.65625</v>
      </c>
      <c r="G102" s="55" t="s">
        <v>16</v>
      </c>
    </row>
    <row r="103" spans="1:7" hidden="1" outlineLevel="1">
      <c r="A103" s="42" t="s">
        <v>135</v>
      </c>
      <c r="B103" s="43" t="str">
        <f>kod!B15</f>
        <v>Gát, közepes víz</v>
      </c>
      <c r="C103" s="44" t="str">
        <f>kod!C15</f>
        <v xml:space="preserve">WLC Hungary </v>
      </c>
      <c r="D103" s="56">
        <f>SUM(szakasz1:szakasz10!D103)</f>
        <v>67.25</v>
      </c>
      <c r="E103" s="249">
        <f>SUM(szakasz1:szakasz10!E103)</f>
        <v>7</v>
      </c>
      <c r="F103" s="56">
        <f t="shared" si="3"/>
        <v>9.6071428571428577</v>
      </c>
      <c r="G103" s="55" t="s">
        <v>17</v>
      </c>
    </row>
    <row r="104" spans="1:7" hidden="1" outlineLevel="1">
      <c r="A104" s="42" t="s">
        <v>135</v>
      </c>
      <c r="B104" s="43" t="str">
        <f>kod!B15</f>
        <v>Gát, közepes víz</v>
      </c>
      <c r="C104" s="44" t="str">
        <f>kod!C15</f>
        <v xml:space="preserve">WLC Hungary </v>
      </c>
      <c r="D104" s="56">
        <f>SUM(szakasz1:szakasz10!D104)</f>
        <v>76.099999999999994</v>
      </c>
      <c r="E104" s="249">
        <f>SUM(szakasz1:szakasz10!E104)</f>
        <v>16</v>
      </c>
      <c r="F104" s="56">
        <f t="shared" si="3"/>
        <v>4.7562499999999996</v>
      </c>
      <c r="G104" s="55" t="s">
        <v>18</v>
      </c>
    </row>
    <row r="105" spans="1:7" collapsed="1">
      <c r="A105" s="47" t="s">
        <v>136</v>
      </c>
      <c r="B105" s="48" t="str">
        <f>kod!B16</f>
        <v>Gát, közepes víz</v>
      </c>
      <c r="C105" s="49" t="str">
        <f>kod!C16</f>
        <v>Barfin Line NSD Bulgaria</v>
      </c>
      <c r="D105" s="56">
        <f>SUM(szakasz1:szakasz10!D105)</f>
        <v>555.65</v>
      </c>
      <c r="E105" s="249">
        <f>SUM(szakasz1:szakasz10!E105)</f>
        <v>57</v>
      </c>
      <c r="F105" s="56">
        <f t="shared" si="3"/>
        <v>9.7482456140350866</v>
      </c>
      <c r="G105" s="57" t="s">
        <v>19</v>
      </c>
    </row>
    <row r="106" spans="1:7" hidden="1" outlineLevel="1">
      <c r="A106" s="42" t="s">
        <v>136</v>
      </c>
      <c r="B106" s="43" t="str">
        <f>kod!B16</f>
        <v>Gát, közepes víz</v>
      </c>
      <c r="C106" s="44" t="str">
        <f>kod!C16</f>
        <v>Barfin Line NSD Bulgaria</v>
      </c>
      <c r="D106" s="56">
        <f>SUM(szakasz1:szakasz10!D106)</f>
        <v>125.75</v>
      </c>
      <c r="E106" s="249">
        <f>SUM(szakasz1:szakasz10!E106)</f>
        <v>10</v>
      </c>
      <c r="F106" s="56">
        <f t="shared" si="3"/>
        <v>12.574999999999999</v>
      </c>
      <c r="G106" s="55" t="s">
        <v>13</v>
      </c>
    </row>
    <row r="107" spans="1:7" hidden="1" outlineLevel="1">
      <c r="A107" s="42" t="s">
        <v>136</v>
      </c>
      <c r="B107" s="43" t="str">
        <f>kod!B16</f>
        <v>Gát, közepes víz</v>
      </c>
      <c r="C107" s="44" t="str">
        <f>kod!C16</f>
        <v>Barfin Line NSD Bulgaria</v>
      </c>
      <c r="D107" s="56">
        <f>SUM(szakasz1:szakasz10!D107)</f>
        <v>98.174999999999983</v>
      </c>
      <c r="E107" s="249">
        <f>SUM(szakasz1:szakasz10!E107)</f>
        <v>14</v>
      </c>
      <c r="F107" s="56">
        <f t="shared" si="3"/>
        <v>7.0124999999999984</v>
      </c>
      <c r="G107" s="55" t="s">
        <v>14</v>
      </c>
    </row>
    <row r="108" spans="1:7" hidden="1" outlineLevel="1">
      <c r="A108" s="42" t="s">
        <v>136</v>
      </c>
      <c r="B108" s="43" t="str">
        <f>kod!B16</f>
        <v>Gát, közepes víz</v>
      </c>
      <c r="C108" s="44" t="str">
        <f>kod!C16</f>
        <v>Barfin Line NSD Bulgaria</v>
      </c>
      <c r="D108" s="56">
        <f>SUM(szakasz1:szakasz10!D108)</f>
        <v>205.92500000000001</v>
      </c>
      <c r="E108" s="249">
        <f>SUM(szakasz1:szakasz10!E108)</f>
        <v>19</v>
      </c>
      <c r="F108" s="56">
        <f t="shared" si="3"/>
        <v>10.838157894736844</v>
      </c>
      <c r="G108" s="55" t="s">
        <v>15</v>
      </c>
    </row>
    <row r="109" spans="1:7" hidden="1" outlineLevel="1">
      <c r="A109" s="42" t="s">
        <v>136</v>
      </c>
      <c r="B109" s="43" t="str">
        <f>kod!B16</f>
        <v>Gát, közepes víz</v>
      </c>
      <c r="C109" s="44" t="str">
        <f>kod!C16</f>
        <v>Barfin Line NSD Bulgaria</v>
      </c>
      <c r="D109" s="56">
        <f>SUM(szakasz1:szakasz10!D109)</f>
        <v>30.35</v>
      </c>
      <c r="E109" s="249">
        <f>SUM(szakasz1:szakasz10!E109)</f>
        <v>3</v>
      </c>
      <c r="F109" s="56">
        <f t="shared" si="3"/>
        <v>10.116666666666667</v>
      </c>
      <c r="G109" s="55" t="s">
        <v>16</v>
      </c>
    </row>
    <row r="110" spans="1:7" hidden="1" outlineLevel="1">
      <c r="A110" s="42" t="s">
        <v>136</v>
      </c>
      <c r="B110" s="43" t="str">
        <f>kod!B16</f>
        <v>Gát, közepes víz</v>
      </c>
      <c r="C110" s="44" t="str">
        <f>kod!C16</f>
        <v>Barfin Line NSD Bulgaria</v>
      </c>
      <c r="D110" s="56">
        <f>SUM(szakasz1:szakasz10!D110)</f>
        <v>33.9</v>
      </c>
      <c r="E110" s="249">
        <f>SUM(szakasz1:szakasz10!E110)</f>
        <v>4</v>
      </c>
      <c r="F110" s="56">
        <f t="shared" si="3"/>
        <v>8.4749999999999996</v>
      </c>
      <c r="G110" s="55" t="s">
        <v>17</v>
      </c>
    </row>
    <row r="111" spans="1:7" hidden="1" outlineLevel="1">
      <c r="A111" s="42" t="s">
        <v>136</v>
      </c>
      <c r="B111" s="43" t="str">
        <f>kod!B16</f>
        <v>Gát, közepes víz</v>
      </c>
      <c r="C111" s="44" t="str">
        <f>kod!C16</f>
        <v>Barfin Line NSD Bulgaria</v>
      </c>
      <c r="D111" s="56">
        <f>SUM(szakasz1:szakasz10!D111)</f>
        <v>61.55</v>
      </c>
      <c r="E111" s="249">
        <f>SUM(szakasz1:szakasz10!E111)</f>
        <v>7</v>
      </c>
      <c r="F111" s="56">
        <f t="shared" si="3"/>
        <v>8.7928571428571427</v>
      </c>
      <c r="G111" s="55" t="s">
        <v>18</v>
      </c>
    </row>
    <row r="112" spans="1:7" collapsed="1">
      <c r="A112" s="47" t="s">
        <v>137</v>
      </c>
      <c r="B112" s="48" t="str">
        <f>kod!B17</f>
        <v>Gát, közepes víz</v>
      </c>
      <c r="C112" s="48" t="str">
        <f>kod!C17</f>
        <v>Lutra Carp Hunters</v>
      </c>
      <c r="D112" s="56">
        <f>SUM(szakasz1:szakasz10!D112)</f>
        <v>140.95000000000002</v>
      </c>
      <c r="E112" s="249">
        <f>SUM(szakasz1:szakasz10!E112)</f>
        <v>15</v>
      </c>
      <c r="F112" s="56">
        <f t="shared" si="3"/>
        <v>9.3966666666666683</v>
      </c>
      <c r="G112" s="57" t="s">
        <v>19</v>
      </c>
    </row>
    <row r="113" spans="1:7" hidden="1" outlineLevel="1">
      <c r="A113" s="42" t="s">
        <v>137</v>
      </c>
      <c r="B113" s="43" t="str">
        <f>kod!B17</f>
        <v>Gát, közepes víz</v>
      </c>
      <c r="C113" s="43" t="str">
        <f>kod!C17</f>
        <v>Lutra Carp Hunters</v>
      </c>
      <c r="D113" s="56">
        <f>SUM(szakasz1:szakasz10!D113)</f>
        <v>43.825000000000003</v>
      </c>
      <c r="E113" s="249">
        <f>SUM(szakasz1:szakasz10!E113)</f>
        <v>4</v>
      </c>
      <c r="F113" s="56">
        <f t="shared" si="3"/>
        <v>10.956250000000001</v>
      </c>
      <c r="G113" s="55" t="s">
        <v>13</v>
      </c>
    </row>
    <row r="114" spans="1:7" hidden="1" outlineLevel="1">
      <c r="A114" s="42" t="s">
        <v>137</v>
      </c>
      <c r="B114" s="43" t="str">
        <f>kod!B17</f>
        <v>Gát, közepes víz</v>
      </c>
      <c r="C114" s="43" t="str">
        <f>kod!C17</f>
        <v>Lutra Carp Hunters</v>
      </c>
      <c r="D114" s="56">
        <f>SUM(szakasz1:szakasz10!D114)</f>
        <v>17.125</v>
      </c>
      <c r="E114" s="249">
        <f>SUM(szakasz1:szakasz10!E114)</f>
        <v>2</v>
      </c>
      <c r="F114" s="56">
        <f t="shared" si="3"/>
        <v>8.5625</v>
      </c>
      <c r="G114" s="55" t="s">
        <v>14</v>
      </c>
    </row>
    <row r="115" spans="1:7" hidden="1" outlineLevel="1">
      <c r="A115" s="42" t="s">
        <v>137</v>
      </c>
      <c r="B115" s="43" t="str">
        <f>kod!B17</f>
        <v>Gát, közepes víz</v>
      </c>
      <c r="C115" s="43" t="str">
        <f>kod!C17</f>
        <v>Lutra Carp Hunters</v>
      </c>
      <c r="D115" s="56">
        <f>SUM(szakasz1:szakasz10!D115)</f>
        <v>60.525000000000006</v>
      </c>
      <c r="E115" s="249">
        <f>SUM(szakasz1:szakasz10!E115)</f>
        <v>6</v>
      </c>
      <c r="F115" s="56">
        <f t="shared" si="3"/>
        <v>10.0875</v>
      </c>
      <c r="G115" s="55" t="s">
        <v>15</v>
      </c>
    </row>
    <row r="116" spans="1:7" hidden="1" outlineLevel="1">
      <c r="A116" s="42" t="s">
        <v>137</v>
      </c>
      <c r="B116" s="43" t="str">
        <f>kod!B17</f>
        <v>Gát, közepes víz</v>
      </c>
      <c r="C116" s="43" t="str">
        <f>kod!C17</f>
        <v>Lutra Carp Hunters</v>
      </c>
      <c r="D116" s="56">
        <f>SUM(szakasz1:szakasz10!D116)</f>
        <v>10.8</v>
      </c>
      <c r="E116" s="249">
        <f>SUM(szakasz1:szakasz10!E116)</f>
        <v>1</v>
      </c>
      <c r="F116" s="56">
        <f t="shared" si="3"/>
        <v>10.8</v>
      </c>
      <c r="G116" s="55" t="s">
        <v>16</v>
      </c>
    </row>
    <row r="117" spans="1:7" hidden="1" outlineLevel="1">
      <c r="A117" s="42" t="s">
        <v>137</v>
      </c>
      <c r="B117" s="43" t="str">
        <f>kod!B17</f>
        <v>Gát, közepes víz</v>
      </c>
      <c r="C117" s="43" t="str">
        <f>kod!C17</f>
        <v>Lutra Carp Hunters</v>
      </c>
      <c r="D117" s="56">
        <f>SUM(szakasz1:szakasz10!D117)</f>
        <v>0</v>
      </c>
      <c r="E117" s="249">
        <f>SUM(szakasz1:szakasz10!E117)</f>
        <v>0</v>
      </c>
      <c r="F117" s="56">
        <f t="shared" si="3"/>
        <v>0</v>
      </c>
      <c r="G117" s="55" t="s">
        <v>17</v>
      </c>
    </row>
    <row r="118" spans="1:7" hidden="1" outlineLevel="1">
      <c r="A118" s="42" t="s">
        <v>137</v>
      </c>
      <c r="B118" s="43" t="str">
        <f>kod!B17</f>
        <v>Gát, közepes víz</v>
      </c>
      <c r="C118" s="43" t="str">
        <f>kod!C17</f>
        <v>Lutra Carp Hunters</v>
      </c>
      <c r="D118" s="56">
        <f>SUM(szakasz1:szakasz10!D118)</f>
        <v>8.6750000000000007</v>
      </c>
      <c r="E118" s="249">
        <f>SUM(szakasz1:szakasz10!E118)</f>
        <v>2</v>
      </c>
      <c r="F118" s="56">
        <f t="shared" si="3"/>
        <v>4.3375000000000004</v>
      </c>
      <c r="G118" s="55" t="s">
        <v>18</v>
      </c>
    </row>
    <row r="119" spans="1:7" collapsed="1">
      <c r="A119" s="47" t="s">
        <v>138</v>
      </c>
      <c r="B119" s="48" t="str">
        <f>kod!B18</f>
        <v>Gát, közepes víz</v>
      </c>
      <c r="C119" s="48" t="str">
        <f>kod!C18</f>
        <v>Xtra Carp Team</v>
      </c>
      <c r="D119" s="56">
        <f>SUM(szakasz1:szakasz10!D119)</f>
        <v>752.6</v>
      </c>
      <c r="E119" s="249">
        <f>SUM(szakasz1:szakasz10!E119)</f>
        <v>66</v>
      </c>
      <c r="F119" s="56">
        <f t="shared" si="3"/>
        <v>11.403030303030304</v>
      </c>
      <c r="G119" s="57" t="s">
        <v>19</v>
      </c>
    </row>
    <row r="120" spans="1:7" hidden="1" outlineLevel="1">
      <c r="A120" s="42" t="s">
        <v>138</v>
      </c>
      <c r="B120" s="43" t="str">
        <f>kod!B18</f>
        <v>Gát, közepes víz</v>
      </c>
      <c r="C120" s="43" t="str">
        <f>kod!C18</f>
        <v>Xtra Carp Team</v>
      </c>
      <c r="D120" s="56">
        <f>SUM(szakasz1:szakasz10!D120)</f>
        <v>137.19999999999999</v>
      </c>
      <c r="E120" s="249">
        <f>SUM(szakasz1:szakasz10!E120)</f>
        <v>11</v>
      </c>
      <c r="F120" s="56">
        <f t="shared" si="3"/>
        <v>12.472727272727271</v>
      </c>
      <c r="G120" s="55" t="s">
        <v>13</v>
      </c>
    </row>
    <row r="121" spans="1:7" hidden="1" outlineLevel="1">
      <c r="A121" s="42" t="s">
        <v>138</v>
      </c>
      <c r="B121" s="43" t="str">
        <f>kod!B18</f>
        <v>Gát, közepes víz</v>
      </c>
      <c r="C121" s="43" t="str">
        <f>kod!C18</f>
        <v>Xtra Carp Team</v>
      </c>
      <c r="D121" s="56">
        <f>SUM(szakasz1:szakasz10!D121)</f>
        <v>152</v>
      </c>
      <c r="E121" s="249">
        <f>SUM(szakasz1:szakasz10!E121)</f>
        <v>11</v>
      </c>
      <c r="F121" s="56">
        <f t="shared" si="3"/>
        <v>13.818181818181818</v>
      </c>
      <c r="G121" s="55" t="s">
        <v>14</v>
      </c>
    </row>
    <row r="122" spans="1:7" hidden="1" outlineLevel="1">
      <c r="A122" s="42" t="s">
        <v>138</v>
      </c>
      <c r="B122" s="43" t="str">
        <f>kod!B18</f>
        <v>Gát, közepes víz</v>
      </c>
      <c r="C122" s="43" t="str">
        <f>kod!C18</f>
        <v>Xtra Carp Team</v>
      </c>
      <c r="D122" s="56">
        <f>SUM(szakasz1:szakasz10!D122)</f>
        <v>374.57500000000005</v>
      </c>
      <c r="E122" s="249">
        <f>SUM(szakasz1:szakasz10!E122)</f>
        <v>33</v>
      </c>
      <c r="F122" s="56">
        <f t="shared" si="3"/>
        <v>11.350757575757576</v>
      </c>
      <c r="G122" s="55" t="s">
        <v>15</v>
      </c>
    </row>
    <row r="123" spans="1:7" hidden="1" outlineLevel="1">
      <c r="A123" s="42" t="s">
        <v>138</v>
      </c>
      <c r="B123" s="43" t="str">
        <f>kod!B18</f>
        <v>Gát, közepes víz</v>
      </c>
      <c r="C123" s="43" t="str">
        <f>kod!C18</f>
        <v>Xtra Carp Team</v>
      </c>
      <c r="D123" s="56">
        <f>SUM(szakasz1:szakasz10!D123)</f>
        <v>26.35</v>
      </c>
      <c r="E123" s="249">
        <f>SUM(szakasz1:szakasz10!E123)</f>
        <v>2</v>
      </c>
      <c r="F123" s="56">
        <f t="shared" si="3"/>
        <v>13.175000000000001</v>
      </c>
      <c r="G123" s="55" t="s">
        <v>16</v>
      </c>
    </row>
    <row r="124" spans="1:7" hidden="1" outlineLevel="1">
      <c r="A124" s="42" t="s">
        <v>138</v>
      </c>
      <c r="B124" s="43" t="str">
        <f>kod!B18</f>
        <v>Gát, közepes víz</v>
      </c>
      <c r="C124" s="43" t="str">
        <f>kod!C18</f>
        <v>Xtra Carp Team</v>
      </c>
      <c r="D124" s="56">
        <f>SUM(szakasz1:szakasz10!D124)</f>
        <v>49.849999999999994</v>
      </c>
      <c r="E124" s="249">
        <f>SUM(szakasz1:szakasz10!E124)</f>
        <v>5</v>
      </c>
      <c r="F124" s="56">
        <f t="shared" si="3"/>
        <v>9.9699999999999989</v>
      </c>
      <c r="G124" s="55" t="s">
        <v>17</v>
      </c>
    </row>
    <row r="125" spans="1:7" hidden="1" outlineLevel="1">
      <c r="A125" s="42" t="s">
        <v>138</v>
      </c>
      <c r="B125" s="43" t="str">
        <f>kod!B18</f>
        <v>Gát, közepes víz</v>
      </c>
      <c r="C125" s="43" t="str">
        <f>kod!C18</f>
        <v>Xtra Carp Team</v>
      </c>
      <c r="D125" s="56">
        <f>SUM(szakasz1:szakasz10!D125)</f>
        <v>12.625</v>
      </c>
      <c r="E125" s="249">
        <f>SUM(szakasz1:szakasz10!E125)</f>
        <v>4</v>
      </c>
      <c r="F125" s="56">
        <f t="shared" si="3"/>
        <v>3.15625</v>
      </c>
      <c r="G125" s="55" t="s">
        <v>18</v>
      </c>
    </row>
    <row r="126" spans="1:7" collapsed="1">
      <c r="A126" s="47" t="s">
        <v>139</v>
      </c>
      <c r="B126" s="48" t="str">
        <f>kod!B19</f>
        <v>I. sziget, jobb közép</v>
      </c>
      <c r="C126" s="48" t="str">
        <f>kod!C19</f>
        <v>Elite Carp Team Brasov</v>
      </c>
      <c r="D126" s="56">
        <f>SUM(szakasz1:szakasz10!D126)</f>
        <v>896.10000000000014</v>
      </c>
      <c r="E126" s="249">
        <f>SUM(szakasz1:szakasz10!E126)</f>
        <v>89</v>
      </c>
      <c r="F126" s="56">
        <f t="shared" si="3"/>
        <v>10.068539325842698</v>
      </c>
      <c r="G126" s="57" t="s">
        <v>19</v>
      </c>
    </row>
    <row r="127" spans="1:7" hidden="1" outlineLevel="1">
      <c r="A127" s="42" t="s">
        <v>139</v>
      </c>
      <c r="B127" s="43" t="str">
        <f>kod!B19</f>
        <v>I. sziget, jobb közép</v>
      </c>
      <c r="C127" s="43" t="str">
        <f>kod!C19</f>
        <v>Elite Carp Team Brasov</v>
      </c>
      <c r="D127" s="56">
        <f>SUM(szakasz1:szakasz10!D127)</f>
        <v>164.3</v>
      </c>
      <c r="E127" s="249">
        <f>SUM(szakasz1:szakasz10!E127)</f>
        <v>15</v>
      </c>
      <c r="F127" s="56">
        <f t="shared" si="3"/>
        <v>10.953333333333335</v>
      </c>
      <c r="G127" s="55" t="s">
        <v>13</v>
      </c>
    </row>
    <row r="128" spans="1:7" hidden="1" outlineLevel="1">
      <c r="A128" s="42" t="s">
        <v>139</v>
      </c>
      <c r="B128" s="43" t="str">
        <f>kod!B19</f>
        <v>I. sziget, jobb közép</v>
      </c>
      <c r="C128" s="43" t="str">
        <f>kod!C19</f>
        <v>Elite Carp Team Brasov</v>
      </c>
      <c r="D128" s="56">
        <f>SUM(szakasz1:szakasz10!D128)</f>
        <v>263.30000000000007</v>
      </c>
      <c r="E128" s="249">
        <f>SUM(szakasz1:szakasz10!E128)</f>
        <v>31</v>
      </c>
      <c r="F128" s="56">
        <f t="shared" si="3"/>
        <v>8.4935483870967765</v>
      </c>
      <c r="G128" s="55" t="s">
        <v>14</v>
      </c>
    </row>
    <row r="129" spans="1:7" hidden="1" outlineLevel="1">
      <c r="A129" s="42" t="s">
        <v>139</v>
      </c>
      <c r="B129" s="43" t="str">
        <f>kod!B19</f>
        <v>I. sziget, jobb közép</v>
      </c>
      <c r="C129" s="43" t="str">
        <f>kod!C19</f>
        <v>Elite Carp Team Brasov</v>
      </c>
      <c r="D129" s="56">
        <f>SUM(szakasz1:szakasz10!D129)</f>
        <v>387.44999999999993</v>
      </c>
      <c r="E129" s="249">
        <f>SUM(szakasz1:szakasz10!E129)</f>
        <v>32</v>
      </c>
      <c r="F129" s="56">
        <f t="shared" si="3"/>
        <v>12.107812499999998</v>
      </c>
      <c r="G129" s="55" t="s">
        <v>15</v>
      </c>
    </row>
    <row r="130" spans="1:7" hidden="1" outlineLevel="1">
      <c r="A130" s="42" t="s">
        <v>139</v>
      </c>
      <c r="B130" s="43" t="str">
        <f>kod!B19</f>
        <v>I. sziget, jobb közép</v>
      </c>
      <c r="C130" s="43" t="str">
        <f>kod!C19</f>
        <v>Elite Carp Team Brasov</v>
      </c>
      <c r="D130" s="56">
        <f>SUM(szakasz1:szakasz10!D130)</f>
        <v>60.8</v>
      </c>
      <c r="E130" s="249">
        <f>SUM(szakasz1:szakasz10!E130)</f>
        <v>9</v>
      </c>
      <c r="F130" s="56">
        <f t="shared" si="3"/>
        <v>6.7555555555555555</v>
      </c>
      <c r="G130" s="55" t="s">
        <v>16</v>
      </c>
    </row>
    <row r="131" spans="1:7" hidden="1" outlineLevel="1">
      <c r="A131" s="42" t="s">
        <v>139</v>
      </c>
      <c r="B131" s="43" t="str">
        <f>kod!B19</f>
        <v>I. sziget, jobb közép</v>
      </c>
      <c r="C131" s="43" t="str">
        <f>kod!C19</f>
        <v>Elite Carp Team Brasov</v>
      </c>
      <c r="D131" s="56">
        <f>SUM(szakasz1:szakasz10!D131)</f>
        <v>0</v>
      </c>
      <c r="E131" s="249">
        <f>SUM(szakasz1:szakasz10!E131)</f>
        <v>0</v>
      </c>
      <c r="F131" s="56">
        <f t="shared" si="3"/>
        <v>0</v>
      </c>
      <c r="G131" s="55" t="s">
        <v>17</v>
      </c>
    </row>
    <row r="132" spans="1:7" hidden="1" outlineLevel="1">
      <c r="A132" s="42" t="s">
        <v>139</v>
      </c>
      <c r="B132" s="43" t="str">
        <f>kod!B19</f>
        <v>I. sziget, jobb közép</v>
      </c>
      <c r="C132" s="43" t="str">
        <f>kod!C19</f>
        <v>Elite Carp Team Brasov</v>
      </c>
      <c r="D132" s="56">
        <f>SUM(szakasz1:szakasz10!D132)</f>
        <v>20.25</v>
      </c>
      <c r="E132" s="249">
        <f>SUM(szakasz1:szakasz10!E132)</f>
        <v>2</v>
      </c>
      <c r="F132" s="56">
        <f t="shared" si="3"/>
        <v>10.125</v>
      </c>
      <c r="G132" s="55" t="s">
        <v>18</v>
      </c>
    </row>
    <row r="133" spans="1:7" collapsed="1">
      <c r="A133" s="47" t="s">
        <v>140</v>
      </c>
      <c r="B133" s="48" t="str">
        <f>kod!B20</f>
        <v xml:space="preserve">I. sziget, jobb </v>
      </c>
      <c r="C133" s="48" t="str">
        <f>kod!C20</f>
        <v>CT777 Varna Bulgaria</v>
      </c>
      <c r="D133" s="56">
        <f>SUM(szakasz1:szakasz10!D133)</f>
        <v>1178.2649999999999</v>
      </c>
      <c r="E133" s="249">
        <f>SUM(szakasz1:szakasz10!E133)</f>
        <v>134</v>
      </c>
      <c r="F133" s="56">
        <f t="shared" si="3"/>
        <v>8.7930223880597005</v>
      </c>
      <c r="G133" s="57" t="s">
        <v>19</v>
      </c>
    </row>
    <row r="134" spans="1:7" hidden="1" outlineLevel="1">
      <c r="A134" s="42" t="s">
        <v>140</v>
      </c>
      <c r="B134" s="43" t="str">
        <f>kod!B20</f>
        <v xml:space="preserve">I. sziget, jobb </v>
      </c>
      <c r="C134" s="43" t="str">
        <f>kod!C20</f>
        <v>CT777 Varna Bulgaria</v>
      </c>
      <c r="D134" s="56">
        <f>SUM(szakasz1:szakasz10!D134)</f>
        <v>268.92500000000001</v>
      </c>
      <c r="E134" s="249">
        <f>SUM(szakasz1:szakasz10!E134)</f>
        <v>29</v>
      </c>
      <c r="F134" s="56">
        <f t="shared" si="3"/>
        <v>9.2732758620689655</v>
      </c>
      <c r="G134" s="55" t="s">
        <v>13</v>
      </c>
    </row>
    <row r="135" spans="1:7" hidden="1" outlineLevel="1">
      <c r="A135" s="42" t="s">
        <v>140</v>
      </c>
      <c r="B135" s="43" t="str">
        <f>kod!B20</f>
        <v xml:space="preserve">I. sziget, jobb </v>
      </c>
      <c r="C135" s="43" t="str">
        <f>kod!C20</f>
        <v>CT777 Varna Bulgaria</v>
      </c>
      <c r="D135" s="56">
        <f>SUM(szakasz1:szakasz10!D135)</f>
        <v>298.52499999999998</v>
      </c>
      <c r="E135" s="249">
        <f>SUM(szakasz1:szakasz10!E135)</f>
        <v>38</v>
      </c>
      <c r="F135" s="56">
        <f t="shared" si="3"/>
        <v>7.8559210526315786</v>
      </c>
      <c r="G135" s="55" t="s">
        <v>14</v>
      </c>
    </row>
    <row r="136" spans="1:7" hidden="1" outlineLevel="1">
      <c r="A136" s="42" t="s">
        <v>140</v>
      </c>
      <c r="B136" s="43" t="str">
        <f>kod!B20</f>
        <v xml:space="preserve">I. sziget, jobb </v>
      </c>
      <c r="C136" s="43" t="str">
        <f>kod!C20</f>
        <v>CT777 Varna Bulgaria</v>
      </c>
      <c r="D136" s="56">
        <f>SUM(szakasz1:szakasz10!D136)</f>
        <v>336.51499999999999</v>
      </c>
      <c r="E136" s="249">
        <f>SUM(szakasz1:szakasz10!E136)</f>
        <v>33</v>
      </c>
      <c r="F136" s="56">
        <f t="shared" si="3"/>
        <v>10.197424242424242</v>
      </c>
      <c r="G136" s="55" t="s">
        <v>15</v>
      </c>
    </row>
    <row r="137" spans="1:7" hidden="1" outlineLevel="1">
      <c r="A137" s="42" t="s">
        <v>140</v>
      </c>
      <c r="B137" s="43" t="str">
        <f>kod!B20</f>
        <v xml:space="preserve">I. sziget, jobb </v>
      </c>
      <c r="C137" s="43" t="str">
        <f>kod!C20</f>
        <v>CT777 Varna Bulgaria</v>
      </c>
      <c r="D137" s="56">
        <f>SUM(szakasz1:szakasz10!D137)</f>
        <v>80.025000000000006</v>
      </c>
      <c r="E137" s="249">
        <f>SUM(szakasz1:szakasz10!E137)</f>
        <v>8</v>
      </c>
      <c r="F137" s="56">
        <f t="shared" si="3"/>
        <v>10.003125000000001</v>
      </c>
      <c r="G137" s="55" t="s">
        <v>16</v>
      </c>
    </row>
    <row r="138" spans="1:7" hidden="1" outlineLevel="1">
      <c r="A138" s="42" t="s">
        <v>140</v>
      </c>
      <c r="B138" s="43" t="str">
        <f>kod!B20</f>
        <v xml:space="preserve">I. sziget, jobb </v>
      </c>
      <c r="C138" s="43" t="str">
        <f>kod!C20</f>
        <v>CT777 Varna Bulgaria</v>
      </c>
      <c r="D138" s="56">
        <f>SUM(szakasz1:szakasz10!D138)</f>
        <v>123.27500000000001</v>
      </c>
      <c r="E138" s="249">
        <f>SUM(szakasz1:szakasz10!E138)</f>
        <v>11</v>
      </c>
      <c r="F138" s="56">
        <f t="shared" si="3"/>
        <v>11.206818181818182</v>
      </c>
      <c r="G138" s="55" t="s">
        <v>17</v>
      </c>
    </row>
    <row r="139" spans="1:7" hidden="1" outlineLevel="1">
      <c r="A139" s="42" t="s">
        <v>140</v>
      </c>
      <c r="B139" s="43" t="str">
        <f>kod!B20</f>
        <v xml:space="preserve">I. sziget, jobb </v>
      </c>
      <c r="C139" s="43" t="str">
        <f>kod!C20</f>
        <v>CT777 Varna Bulgaria</v>
      </c>
      <c r="D139" s="56">
        <f>SUM(szakasz1:szakasz10!D139)</f>
        <v>71</v>
      </c>
      <c r="E139" s="249">
        <f>SUM(szakasz1:szakasz10!E139)</f>
        <v>15</v>
      </c>
      <c r="F139" s="56">
        <f t="shared" si="3"/>
        <v>4.7333333333333334</v>
      </c>
      <c r="G139" s="55" t="s">
        <v>18</v>
      </c>
    </row>
    <row r="140" spans="1:7" collapsed="1">
      <c r="A140" s="47" t="s">
        <v>141</v>
      </c>
      <c r="B140" s="48" t="str">
        <f>kod!B21</f>
        <v>I. sziget, jobb külső</v>
      </c>
      <c r="C140" s="48" t="str">
        <f>kod!C21</f>
        <v>Bait Maker Team</v>
      </c>
      <c r="D140" s="56">
        <f>SUM(szakasz1:szakasz10!D140)</f>
        <v>926.05</v>
      </c>
      <c r="E140" s="249">
        <f>SUM(szakasz1:szakasz10!E140)</f>
        <v>112</v>
      </c>
      <c r="F140" s="56">
        <f t="shared" si="3"/>
        <v>8.2683035714285715</v>
      </c>
      <c r="G140" s="57" t="s">
        <v>19</v>
      </c>
    </row>
    <row r="141" spans="1:7" hidden="1" outlineLevel="1">
      <c r="A141" s="42" t="s">
        <v>141</v>
      </c>
      <c r="B141" s="43" t="str">
        <f>kod!B21</f>
        <v>I. sziget, jobb külső</v>
      </c>
      <c r="C141" s="43" t="str">
        <f>kod!C21</f>
        <v>Bait Maker Team</v>
      </c>
      <c r="D141" s="56">
        <f>SUM(szakasz1:szakasz10!D141)</f>
        <v>185.67500000000001</v>
      </c>
      <c r="E141" s="249">
        <f>SUM(szakasz1:szakasz10!E141)</f>
        <v>21</v>
      </c>
      <c r="F141" s="56">
        <f t="shared" si="3"/>
        <v>8.8416666666666668</v>
      </c>
      <c r="G141" s="55" t="s">
        <v>13</v>
      </c>
    </row>
    <row r="142" spans="1:7" hidden="1" outlineLevel="1">
      <c r="A142" s="42" t="s">
        <v>141</v>
      </c>
      <c r="B142" s="43" t="str">
        <f>kod!B21</f>
        <v>I. sziget, jobb külső</v>
      </c>
      <c r="C142" s="43" t="str">
        <f>kod!C21</f>
        <v>Bait Maker Team</v>
      </c>
      <c r="D142" s="56">
        <f>SUM(szakasz1:szakasz10!D142)</f>
        <v>380.44999999999993</v>
      </c>
      <c r="E142" s="249">
        <f>SUM(szakasz1:szakasz10!E142)</f>
        <v>48</v>
      </c>
      <c r="F142" s="56">
        <f t="shared" si="3"/>
        <v>7.9260416666666655</v>
      </c>
      <c r="G142" s="55" t="s">
        <v>14</v>
      </c>
    </row>
    <row r="143" spans="1:7" hidden="1" outlineLevel="1">
      <c r="A143" s="42" t="s">
        <v>141</v>
      </c>
      <c r="B143" s="43" t="str">
        <f>kod!B21</f>
        <v>I. sziget, jobb külső</v>
      </c>
      <c r="C143" s="43" t="str">
        <f>kod!C21</f>
        <v>Bait Maker Team</v>
      </c>
      <c r="D143" s="56">
        <f>SUM(szakasz1:szakasz10!D143)</f>
        <v>276.27499999999998</v>
      </c>
      <c r="E143" s="249">
        <f>SUM(szakasz1:szakasz10!E143)</f>
        <v>29</v>
      </c>
      <c r="F143" s="56">
        <f t="shared" si="3"/>
        <v>9.5267241379310335</v>
      </c>
      <c r="G143" s="55" t="s">
        <v>15</v>
      </c>
    </row>
    <row r="144" spans="1:7" hidden="1" outlineLevel="1">
      <c r="A144" s="42" t="s">
        <v>141</v>
      </c>
      <c r="B144" s="43" t="str">
        <f>kod!B21</f>
        <v>I. sziget, jobb külső</v>
      </c>
      <c r="C144" s="43" t="str">
        <f>kod!C21</f>
        <v>Bait Maker Team</v>
      </c>
      <c r="D144" s="56">
        <f>SUM(szakasz1:szakasz10!D144)</f>
        <v>13.05</v>
      </c>
      <c r="E144" s="249">
        <f>SUM(szakasz1:szakasz10!E144)</f>
        <v>2</v>
      </c>
      <c r="F144" s="56">
        <f t="shared" si="3"/>
        <v>6.5250000000000004</v>
      </c>
      <c r="G144" s="55" t="s">
        <v>16</v>
      </c>
    </row>
    <row r="145" spans="1:7" hidden="1" outlineLevel="1">
      <c r="A145" s="42" t="s">
        <v>141</v>
      </c>
      <c r="B145" s="43" t="str">
        <f>kod!B21</f>
        <v>I. sziget, jobb külső</v>
      </c>
      <c r="C145" s="43" t="str">
        <f>kod!C21</f>
        <v>Bait Maker Team</v>
      </c>
      <c r="D145" s="56">
        <f>SUM(szakasz1:szakasz10!D145)</f>
        <v>51.199999999999996</v>
      </c>
      <c r="E145" s="249">
        <f>SUM(szakasz1:szakasz10!E145)</f>
        <v>6</v>
      </c>
      <c r="F145" s="56">
        <f t="shared" si="3"/>
        <v>8.5333333333333332</v>
      </c>
      <c r="G145" s="55" t="s">
        <v>17</v>
      </c>
    </row>
    <row r="146" spans="1:7" hidden="1" outlineLevel="1">
      <c r="A146" s="42" t="s">
        <v>141</v>
      </c>
      <c r="B146" s="43" t="str">
        <f>kod!B21</f>
        <v>I. sziget, jobb külső</v>
      </c>
      <c r="C146" s="43" t="str">
        <f>kod!C21</f>
        <v>Bait Maker Team</v>
      </c>
      <c r="D146" s="56">
        <f>SUM(szakasz1:szakasz10!D146)</f>
        <v>19.399999999999999</v>
      </c>
      <c r="E146" s="249">
        <f>SUM(szakasz1:szakasz10!E146)</f>
        <v>6</v>
      </c>
      <c r="F146" s="56">
        <f t="shared" si="3"/>
        <v>3.2333333333333329</v>
      </c>
      <c r="G146" s="55" t="s">
        <v>18</v>
      </c>
    </row>
    <row r="147" spans="1:7" collapsed="1">
      <c r="A147" s="63" t="s">
        <v>66</v>
      </c>
      <c r="B147" s="48" t="str">
        <f>kod!B22</f>
        <v>Felező-spicc, bal</v>
      </c>
      <c r="C147" s="48" t="str">
        <f>kod!C22</f>
        <v>SBS - SziKo Team</v>
      </c>
      <c r="D147" s="56">
        <f>SUM(szakasz1:szakasz10!D147)</f>
        <v>274.875</v>
      </c>
      <c r="E147" s="249">
        <f>SUM(szakasz1:szakasz10!E147)</f>
        <v>40</v>
      </c>
      <c r="F147" s="56">
        <f t="shared" ref="F147:F209" si="4">IF(E147=0,0,D147/E147)</f>
        <v>6.8718750000000002</v>
      </c>
      <c r="G147" s="57" t="s">
        <v>19</v>
      </c>
    </row>
    <row r="148" spans="1:7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56">
        <f>SUM(szakasz1:szakasz10!D148)</f>
        <v>82.325000000000003</v>
      </c>
      <c r="E148" s="249">
        <f>SUM(szakasz1:szakasz10!E148)</f>
        <v>11</v>
      </c>
      <c r="F148" s="56">
        <f t="shared" si="4"/>
        <v>7.4840909090909093</v>
      </c>
      <c r="G148" s="55" t="s">
        <v>13</v>
      </c>
    </row>
    <row r="149" spans="1:7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6">
        <f>SUM(szakasz1:szakasz10!D149)</f>
        <v>119.65</v>
      </c>
      <c r="E149" s="249">
        <f>SUM(szakasz1:szakasz10!E149)</f>
        <v>20</v>
      </c>
      <c r="F149" s="56">
        <f t="shared" si="4"/>
        <v>5.9824999999999999</v>
      </c>
      <c r="G149" s="55" t="s">
        <v>14</v>
      </c>
    </row>
    <row r="150" spans="1:7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6">
        <f>SUM(szakasz1:szakasz10!D150)</f>
        <v>38.25</v>
      </c>
      <c r="E150" s="249">
        <f>SUM(szakasz1:szakasz10!E150)</f>
        <v>4</v>
      </c>
      <c r="F150" s="56">
        <f t="shared" si="4"/>
        <v>9.5625</v>
      </c>
      <c r="G150" s="55" t="s">
        <v>15</v>
      </c>
    </row>
    <row r="151" spans="1:7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6">
        <f>SUM(szakasz1:szakasz10!D151)</f>
        <v>25.8</v>
      </c>
      <c r="E151" s="249">
        <f>SUM(szakasz1:szakasz10!E151)</f>
        <v>3</v>
      </c>
      <c r="F151" s="56">
        <f t="shared" si="4"/>
        <v>8.6</v>
      </c>
      <c r="G151" s="55" t="s">
        <v>16</v>
      </c>
    </row>
    <row r="152" spans="1:7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6">
        <f>SUM(szakasz1:szakasz10!D152)</f>
        <v>8.85</v>
      </c>
      <c r="E152" s="249">
        <f>SUM(szakasz1:szakasz10!E152)</f>
        <v>2</v>
      </c>
      <c r="F152" s="56">
        <f t="shared" si="4"/>
        <v>4.4249999999999998</v>
      </c>
      <c r="G152" s="55" t="s">
        <v>17</v>
      </c>
    </row>
    <row r="153" spans="1:7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6">
        <f>SUM(szakasz1:szakasz10!D153)</f>
        <v>0</v>
      </c>
      <c r="E153" s="249">
        <f>SUM(szakasz1:szakasz10!E153)</f>
        <v>0</v>
      </c>
      <c r="F153" s="56">
        <f t="shared" si="4"/>
        <v>0</v>
      </c>
      <c r="G153" s="55" t="s">
        <v>18</v>
      </c>
    </row>
    <row r="154" spans="1:7" collapsed="1">
      <c r="A154" s="42" t="s">
        <v>178</v>
      </c>
      <c r="B154" s="48" t="str">
        <f>kod!B23</f>
        <v>Felező-spicc, közép</v>
      </c>
      <c r="C154" s="48" t="str">
        <f>kod!C23</f>
        <v>Síp Carp Team</v>
      </c>
      <c r="D154" s="56">
        <f>SUM(szakasz1:szakasz10!D154)</f>
        <v>163.30000000000001</v>
      </c>
      <c r="E154" s="249">
        <f>SUM(szakasz1:szakasz10!E154)</f>
        <v>23</v>
      </c>
      <c r="F154" s="56">
        <f t="shared" si="4"/>
        <v>7.1000000000000005</v>
      </c>
      <c r="G154" s="57" t="s">
        <v>19</v>
      </c>
    </row>
    <row r="155" spans="1:7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56">
        <f>SUM(szakasz1:szakasz10!D155)</f>
        <v>50.774999999999999</v>
      </c>
      <c r="E155" s="249">
        <f>SUM(szakasz1:szakasz10!E155)</f>
        <v>6</v>
      </c>
      <c r="F155" s="56">
        <f t="shared" si="4"/>
        <v>8.4625000000000004</v>
      </c>
      <c r="G155" s="55" t="s">
        <v>13</v>
      </c>
    </row>
    <row r="156" spans="1:7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56">
        <f>SUM(szakasz1:szakasz10!D156)</f>
        <v>82.550000000000011</v>
      </c>
      <c r="E156" s="249">
        <f>SUM(szakasz1:szakasz10!E156)</f>
        <v>13</v>
      </c>
      <c r="F156" s="56">
        <f t="shared" si="4"/>
        <v>6.3500000000000005</v>
      </c>
      <c r="G156" s="55" t="s">
        <v>14</v>
      </c>
    </row>
    <row r="157" spans="1:7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56">
        <f>SUM(szakasz1:szakasz10!D157)</f>
        <v>7.6</v>
      </c>
      <c r="E157" s="249">
        <f>SUM(szakasz1:szakasz10!E157)</f>
        <v>1</v>
      </c>
      <c r="F157" s="56">
        <f t="shared" si="4"/>
        <v>7.6</v>
      </c>
      <c r="G157" s="55" t="s">
        <v>15</v>
      </c>
    </row>
    <row r="158" spans="1:7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56">
        <f>SUM(szakasz1:szakasz10!D158)</f>
        <v>0</v>
      </c>
      <c r="E158" s="249">
        <f>SUM(szakasz1:szakasz10!E158)</f>
        <v>0</v>
      </c>
      <c r="F158" s="56">
        <f t="shared" si="4"/>
        <v>0</v>
      </c>
      <c r="G158" s="55" t="s">
        <v>16</v>
      </c>
    </row>
    <row r="159" spans="1:7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56">
        <f>SUM(szakasz1:szakasz10!D159)</f>
        <v>17.524999999999999</v>
      </c>
      <c r="E159" s="249">
        <f>SUM(szakasz1:szakasz10!E159)</f>
        <v>2</v>
      </c>
      <c r="F159" s="56">
        <f t="shared" si="4"/>
        <v>8.7624999999999993</v>
      </c>
      <c r="G159" s="55" t="s">
        <v>17</v>
      </c>
    </row>
    <row r="160" spans="1:7" hidden="1" outlineLevel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56">
        <f>SUM(szakasz1:szakasz10!D160)</f>
        <v>4.8499999999999996</v>
      </c>
      <c r="E160" s="249">
        <f>SUM(szakasz1:szakasz10!E160)</f>
        <v>1</v>
      </c>
      <c r="F160" s="56">
        <f t="shared" si="4"/>
        <v>4.8499999999999996</v>
      </c>
      <c r="G160" s="55" t="s">
        <v>18</v>
      </c>
    </row>
    <row r="161" spans="1:7" collapsed="1">
      <c r="A161" s="99" t="s">
        <v>142</v>
      </c>
      <c r="B161" s="100" t="str">
        <f>kod!B24</f>
        <v>Gát, sekély víz</v>
      </c>
      <c r="C161" s="100" t="str">
        <f>kod!C24</f>
        <v>Carp Fever Bulgaria</v>
      </c>
      <c r="D161" s="114">
        <f>SUM(szakasz1:szakasz10!D161)</f>
        <v>671.60000000000014</v>
      </c>
      <c r="E161" s="250">
        <f>SUM(szakasz1:szakasz10!E161)</f>
        <v>108</v>
      </c>
      <c r="F161" s="114">
        <f t="shared" si="4"/>
        <v>6.2185185185185201</v>
      </c>
      <c r="G161" s="115" t="s">
        <v>19</v>
      </c>
    </row>
    <row r="162" spans="1:7" hidden="1" outlineLevel="1">
      <c r="A162" s="94" t="s">
        <v>142</v>
      </c>
      <c r="B162" s="95" t="str">
        <f>kod!B24</f>
        <v>Gát, sekély víz</v>
      </c>
      <c r="C162" s="95" t="str">
        <f>kod!C24</f>
        <v>Carp Fever Bulgaria</v>
      </c>
      <c r="D162" s="114">
        <f>SUM(szakasz1:szakasz10!D162)</f>
        <v>148.22499999999999</v>
      </c>
      <c r="E162" s="250">
        <f>SUM(szakasz1:szakasz10!E162)</f>
        <v>21</v>
      </c>
      <c r="F162" s="114">
        <f t="shared" si="4"/>
        <v>7.0583333333333327</v>
      </c>
      <c r="G162" s="116" t="s">
        <v>13</v>
      </c>
    </row>
    <row r="163" spans="1:7" hidden="1" outlineLevel="1">
      <c r="A163" s="94" t="s">
        <v>142</v>
      </c>
      <c r="B163" s="95" t="str">
        <f>kod!B24</f>
        <v>Gát, sekély víz</v>
      </c>
      <c r="C163" s="95" t="str">
        <f>kod!C24</f>
        <v>Carp Fever Bulgaria</v>
      </c>
      <c r="D163" s="114">
        <f>SUM(szakasz1:szakasz10!D163)</f>
        <v>177.47500000000002</v>
      </c>
      <c r="E163" s="250">
        <f>SUM(szakasz1:szakasz10!E163)</f>
        <v>37</v>
      </c>
      <c r="F163" s="114">
        <f t="shared" si="4"/>
        <v>4.7966216216216226</v>
      </c>
      <c r="G163" s="116" t="s">
        <v>14</v>
      </c>
    </row>
    <row r="164" spans="1:7" hidden="1" outlineLevel="1">
      <c r="A164" s="94" t="s">
        <v>142</v>
      </c>
      <c r="B164" s="95" t="str">
        <f>kod!B24</f>
        <v>Gát, sekély víz</v>
      </c>
      <c r="C164" s="95" t="str">
        <f>kod!C24</f>
        <v>Carp Fever Bulgaria</v>
      </c>
      <c r="D164" s="114">
        <f>SUM(szakasz1:szakasz10!D164)</f>
        <v>290.35000000000002</v>
      </c>
      <c r="E164" s="250">
        <f>SUM(szakasz1:szakasz10!E164)</f>
        <v>42</v>
      </c>
      <c r="F164" s="114">
        <f t="shared" si="4"/>
        <v>6.9130952380952388</v>
      </c>
      <c r="G164" s="116" t="s">
        <v>15</v>
      </c>
    </row>
    <row r="165" spans="1:7" hidden="1" outlineLevel="1">
      <c r="A165" s="94" t="s">
        <v>142</v>
      </c>
      <c r="B165" s="95" t="str">
        <f>kod!B24</f>
        <v>Gát, sekély víz</v>
      </c>
      <c r="C165" s="95" t="str">
        <f>kod!C24</f>
        <v>Carp Fever Bulgaria</v>
      </c>
      <c r="D165" s="114">
        <f>SUM(szakasz1:szakasz10!D165)</f>
        <v>41.174999999999997</v>
      </c>
      <c r="E165" s="250">
        <f>SUM(szakasz1:szakasz10!E165)</f>
        <v>6</v>
      </c>
      <c r="F165" s="114">
        <f t="shared" si="4"/>
        <v>6.8624999999999998</v>
      </c>
      <c r="G165" s="116" t="s">
        <v>16</v>
      </c>
    </row>
    <row r="166" spans="1:7" hidden="1" outlineLevel="1">
      <c r="A166" s="94" t="s">
        <v>142</v>
      </c>
      <c r="B166" s="95" t="str">
        <f>kod!B24</f>
        <v>Gát, sekély víz</v>
      </c>
      <c r="C166" s="95" t="str">
        <f>kod!C24</f>
        <v>Carp Fever Bulgaria</v>
      </c>
      <c r="D166" s="114">
        <f>SUM(szakasz1:szakasz10!D166)</f>
        <v>14.375</v>
      </c>
      <c r="E166" s="250">
        <f>SUM(szakasz1:szakasz10!E166)</f>
        <v>2</v>
      </c>
      <c r="F166" s="114">
        <f t="shared" si="4"/>
        <v>7.1875</v>
      </c>
      <c r="G166" s="116" t="s">
        <v>17</v>
      </c>
    </row>
    <row r="167" spans="1:7" hidden="1" outlineLevel="1">
      <c r="A167" s="94" t="s">
        <v>142</v>
      </c>
      <c r="B167" s="95" t="str">
        <f>kod!B24</f>
        <v>Gát, sekély víz</v>
      </c>
      <c r="C167" s="95" t="str">
        <f>kod!C24</f>
        <v>Carp Fever Bulgaria</v>
      </c>
      <c r="D167" s="114">
        <f>SUM(szakasz1:szakasz10!D167)</f>
        <v>0</v>
      </c>
      <c r="E167" s="250">
        <f>SUM(szakasz1:szakasz10!E167)</f>
        <v>0</v>
      </c>
      <c r="F167" s="114">
        <f t="shared" si="4"/>
        <v>0</v>
      </c>
      <c r="G167" s="116" t="s">
        <v>18</v>
      </c>
    </row>
    <row r="168" spans="1:7" collapsed="1">
      <c r="A168" s="99" t="s">
        <v>143</v>
      </c>
      <c r="B168" s="100" t="str">
        <f>kod!B25</f>
        <v>Gát, sekély víz</v>
      </c>
      <c r="C168" s="100" t="str">
        <f>kod!C25</f>
        <v>Carpfriends Ennstal-Austria</v>
      </c>
      <c r="D168" s="114">
        <f>SUM(szakasz1:szakasz10!D168)</f>
        <v>572.4</v>
      </c>
      <c r="E168" s="250">
        <f>SUM(szakasz1:szakasz10!E168)</f>
        <v>72</v>
      </c>
      <c r="F168" s="114">
        <f t="shared" si="4"/>
        <v>7.9499999999999993</v>
      </c>
      <c r="G168" s="115" t="s">
        <v>19</v>
      </c>
    </row>
    <row r="169" spans="1:7" hidden="1" outlineLevel="1">
      <c r="A169" s="94" t="s">
        <v>143</v>
      </c>
      <c r="B169" s="95" t="str">
        <f>kod!B25</f>
        <v>Gát, sekély víz</v>
      </c>
      <c r="C169" s="95" t="str">
        <f>kod!C25</f>
        <v>Carpfriends Ennstal-Austria</v>
      </c>
      <c r="D169" s="114">
        <f>SUM(szakasz1:szakasz10!D169)</f>
        <v>151.07500000000002</v>
      </c>
      <c r="E169" s="250">
        <f>SUM(szakasz1:szakasz10!E169)</f>
        <v>20</v>
      </c>
      <c r="F169" s="114">
        <f t="shared" si="4"/>
        <v>7.5537500000000009</v>
      </c>
      <c r="G169" s="116" t="s">
        <v>13</v>
      </c>
    </row>
    <row r="170" spans="1:7" hidden="1" outlineLevel="1">
      <c r="A170" s="94" t="s">
        <v>143</v>
      </c>
      <c r="B170" s="95" t="str">
        <f>kod!B25</f>
        <v>Gát, sekély víz</v>
      </c>
      <c r="C170" s="95" t="str">
        <f>kod!C25</f>
        <v>Carpfriends Ennstal-Austria</v>
      </c>
      <c r="D170" s="114">
        <f>SUM(szakasz1:szakasz10!D170)</f>
        <v>88</v>
      </c>
      <c r="E170" s="250">
        <f>SUM(szakasz1:szakasz10!E170)</f>
        <v>12</v>
      </c>
      <c r="F170" s="114">
        <f t="shared" si="4"/>
        <v>7.333333333333333</v>
      </c>
      <c r="G170" s="116" t="s">
        <v>14</v>
      </c>
    </row>
    <row r="171" spans="1:7" hidden="1" outlineLevel="1">
      <c r="A171" s="94" t="s">
        <v>143</v>
      </c>
      <c r="B171" s="95" t="str">
        <f>kod!B25</f>
        <v>Gát, sekély víz</v>
      </c>
      <c r="C171" s="95" t="str">
        <f>kod!C25</f>
        <v>Carpfriends Ennstal-Austria</v>
      </c>
      <c r="D171" s="114">
        <f>SUM(szakasz1:szakasz10!D171)</f>
        <v>284.5</v>
      </c>
      <c r="E171" s="250">
        <f>SUM(szakasz1:szakasz10!E171)</f>
        <v>33</v>
      </c>
      <c r="F171" s="114">
        <f t="shared" si="4"/>
        <v>8.6212121212121211</v>
      </c>
      <c r="G171" s="116" t="s">
        <v>15</v>
      </c>
    </row>
    <row r="172" spans="1:7" hidden="1" outlineLevel="1">
      <c r="A172" s="94" t="s">
        <v>143</v>
      </c>
      <c r="B172" s="95" t="str">
        <f>kod!B25</f>
        <v>Gát, sekély víz</v>
      </c>
      <c r="C172" s="95" t="str">
        <f>kod!C25</f>
        <v>Carpfriends Ennstal-Austria</v>
      </c>
      <c r="D172" s="114">
        <f>SUM(szakasz1:szakasz10!D172)</f>
        <v>48.824999999999996</v>
      </c>
      <c r="E172" s="250">
        <f>SUM(szakasz1:szakasz10!E172)</f>
        <v>7</v>
      </c>
      <c r="F172" s="114">
        <f t="shared" si="4"/>
        <v>6.9749999999999996</v>
      </c>
      <c r="G172" s="116" t="s">
        <v>16</v>
      </c>
    </row>
    <row r="173" spans="1:7" hidden="1" outlineLevel="1">
      <c r="A173" s="94" t="s">
        <v>143</v>
      </c>
      <c r="B173" s="95" t="str">
        <f>kod!B25</f>
        <v>Gát, sekély víz</v>
      </c>
      <c r="C173" s="95" t="str">
        <f>kod!C25</f>
        <v>Carpfriends Ennstal-Austria</v>
      </c>
      <c r="D173" s="114">
        <f>SUM(szakasz1:szakasz10!D173)</f>
        <v>0</v>
      </c>
      <c r="E173" s="250">
        <f>SUM(szakasz1:szakasz10!E173)</f>
        <v>0</v>
      </c>
      <c r="F173" s="114">
        <f t="shared" si="4"/>
        <v>0</v>
      </c>
      <c r="G173" s="116" t="s">
        <v>17</v>
      </c>
    </row>
    <row r="174" spans="1:7" hidden="1" outlineLevel="1">
      <c r="A174" s="94" t="s">
        <v>143</v>
      </c>
      <c r="B174" s="95" t="str">
        <f>kod!B25</f>
        <v>Gát, sekély víz</v>
      </c>
      <c r="C174" s="95" t="str">
        <f>kod!C25</f>
        <v>Carpfriends Ennstal-Austria</v>
      </c>
      <c r="D174" s="114">
        <f>SUM(szakasz1:szakasz10!D174)</f>
        <v>0</v>
      </c>
      <c r="E174" s="250">
        <f>SUM(szakasz1:szakasz10!E174)</f>
        <v>0</v>
      </c>
      <c r="F174" s="114">
        <f t="shared" si="4"/>
        <v>0</v>
      </c>
      <c r="G174" s="116" t="s">
        <v>18</v>
      </c>
    </row>
    <row r="175" spans="1:7" collapsed="1">
      <c r="A175" s="99" t="s">
        <v>144</v>
      </c>
      <c r="B175" s="100" t="str">
        <f>kod!B26</f>
        <v>Gát, sekély víz</v>
      </c>
      <c r="C175" s="100" t="str">
        <f>kod!C26</f>
        <v>Carp Team Brasov</v>
      </c>
      <c r="D175" s="114">
        <f>SUM(szakasz1:szakasz10!D175)</f>
        <v>307.125</v>
      </c>
      <c r="E175" s="250">
        <f>SUM(szakasz1:szakasz10!E175)</f>
        <v>50</v>
      </c>
      <c r="F175" s="114">
        <f t="shared" si="4"/>
        <v>6.1425000000000001</v>
      </c>
      <c r="G175" s="115" t="s">
        <v>19</v>
      </c>
    </row>
    <row r="176" spans="1:7" hidden="1" outlineLevel="1">
      <c r="A176" s="94" t="s">
        <v>144</v>
      </c>
      <c r="B176" s="95" t="str">
        <f>kod!B26</f>
        <v>Gát, sekély víz</v>
      </c>
      <c r="C176" s="95" t="str">
        <f>kod!C26</f>
        <v>Carp Team Brasov</v>
      </c>
      <c r="D176" s="114">
        <f>SUM(szakasz1:szakasz10!D176)</f>
        <v>25.075000000000003</v>
      </c>
      <c r="E176" s="250">
        <f>SUM(szakasz1:szakasz10!E176)</f>
        <v>4</v>
      </c>
      <c r="F176" s="114">
        <f t="shared" si="4"/>
        <v>6.2687500000000007</v>
      </c>
      <c r="G176" s="116" t="s">
        <v>13</v>
      </c>
    </row>
    <row r="177" spans="1:7" hidden="1" outlineLevel="1">
      <c r="A177" s="94" t="s">
        <v>144</v>
      </c>
      <c r="B177" s="95" t="str">
        <f>kod!B26</f>
        <v>Gát, sekély víz</v>
      </c>
      <c r="C177" s="95" t="str">
        <f>kod!C26</f>
        <v>Carp Team Brasov</v>
      </c>
      <c r="D177" s="114">
        <f>SUM(szakasz1:szakasz10!D177)</f>
        <v>157.54999999999998</v>
      </c>
      <c r="E177" s="250">
        <f>SUM(szakasz1:szakasz10!E177)</f>
        <v>30</v>
      </c>
      <c r="F177" s="114">
        <f t="shared" si="4"/>
        <v>5.251666666666666</v>
      </c>
      <c r="G177" s="116" t="s">
        <v>14</v>
      </c>
    </row>
    <row r="178" spans="1:7" hidden="1" outlineLevel="1">
      <c r="A178" s="94" t="s">
        <v>144</v>
      </c>
      <c r="B178" s="95" t="str">
        <f>kod!B26</f>
        <v>Gát, sekély víz</v>
      </c>
      <c r="C178" s="95" t="str">
        <f>kod!C26</f>
        <v>Carp Team Brasov</v>
      </c>
      <c r="D178" s="114">
        <f>SUM(szakasz1:szakasz10!D178)</f>
        <v>98.224999999999994</v>
      </c>
      <c r="E178" s="250">
        <f>SUM(szakasz1:szakasz10!E178)</f>
        <v>13</v>
      </c>
      <c r="F178" s="114">
        <f t="shared" si="4"/>
        <v>7.5557692307692301</v>
      </c>
      <c r="G178" s="116" t="s">
        <v>15</v>
      </c>
    </row>
    <row r="179" spans="1:7" hidden="1" outlineLevel="1">
      <c r="A179" s="94" t="s">
        <v>144</v>
      </c>
      <c r="B179" s="95" t="str">
        <f>kod!B26</f>
        <v>Gát, sekély víz</v>
      </c>
      <c r="C179" s="95" t="str">
        <f>kod!C26</f>
        <v>Carp Team Brasov</v>
      </c>
      <c r="D179" s="114">
        <f>SUM(szakasz1:szakasz10!D179)</f>
        <v>26.274999999999999</v>
      </c>
      <c r="E179" s="250">
        <f>SUM(szakasz1:szakasz10!E179)</f>
        <v>3</v>
      </c>
      <c r="F179" s="114">
        <f t="shared" si="4"/>
        <v>8.7583333333333329</v>
      </c>
      <c r="G179" s="116" t="s">
        <v>16</v>
      </c>
    </row>
    <row r="180" spans="1:7" hidden="1" outlineLevel="1">
      <c r="A180" s="94" t="s">
        <v>144</v>
      </c>
      <c r="B180" s="95" t="str">
        <f>kod!B26</f>
        <v>Gát, sekély víz</v>
      </c>
      <c r="C180" s="95" t="str">
        <f>kod!C26</f>
        <v>Carp Team Brasov</v>
      </c>
      <c r="D180" s="114">
        <f>SUM(szakasz1:szakasz10!D180)</f>
        <v>0</v>
      </c>
      <c r="E180" s="250">
        <f>SUM(szakasz1:szakasz10!E180)</f>
        <v>0</v>
      </c>
      <c r="F180" s="114">
        <f t="shared" si="4"/>
        <v>0</v>
      </c>
      <c r="G180" s="116" t="s">
        <v>17</v>
      </c>
    </row>
    <row r="181" spans="1:7" hidden="1" outlineLevel="1">
      <c r="A181" s="94" t="s">
        <v>144</v>
      </c>
      <c r="B181" s="95" t="str">
        <f>kod!B26</f>
        <v>Gát, sekély víz</v>
      </c>
      <c r="C181" s="95" t="str">
        <f>kod!C26</f>
        <v>Carp Team Brasov</v>
      </c>
      <c r="D181" s="114">
        <f>SUM(szakasz1:szakasz10!D181)</f>
        <v>0</v>
      </c>
      <c r="E181" s="250">
        <f>SUM(szakasz1:szakasz10!E181)</f>
        <v>0</v>
      </c>
      <c r="F181" s="114">
        <f t="shared" si="4"/>
        <v>0</v>
      </c>
      <c r="G181" s="116" t="s">
        <v>18</v>
      </c>
    </row>
    <row r="182" spans="1:7" collapsed="1">
      <c r="A182" s="99" t="s">
        <v>145</v>
      </c>
      <c r="B182" s="100" t="str">
        <f>kod!B27</f>
        <v>Gát, sekély víz</v>
      </c>
      <c r="C182" s="100" t="str">
        <f>kod!C27</f>
        <v>As La Carp Team</v>
      </c>
      <c r="D182" s="114">
        <f>SUM(szakasz1:szakasz10!D182)</f>
        <v>237.85</v>
      </c>
      <c r="E182" s="250">
        <f>SUM(szakasz1:szakasz10!E182)</f>
        <v>35</v>
      </c>
      <c r="F182" s="114">
        <f t="shared" si="4"/>
        <v>6.7957142857142854</v>
      </c>
      <c r="G182" s="115" t="s">
        <v>19</v>
      </c>
    </row>
    <row r="183" spans="1:7" hidden="1" outlineLevel="1">
      <c r="A183" s="94" t="s">
        <v>145</v>
      </c>
      <c r="B183" s="95" t="str">
        <f>kod!B27</f>
        <v>Gát, sekély víz</v>
      </c>
      <c r="C183" s="95" t="str">
        <f>kod!C27</f>
        <v>As La Carp Team</v>
      </c>
      <c r="D183" s="114">
        <f>SUM(szakasz1:szakasz10!D183)</f>
        <v>55.424999999999997</v>
      </c>
      <c r="E183" s="250">
        <f>SUM(szakasz1:szakasz10!E183)</f>
        <v>6</v>
      </c>
      <c r="F183" s="114">
        <f t="shared" si="4"/>
        <v>9.2374999999999989</v>
      </c>
      <c r="G183" s="116" t="s">
        <v>13</v>
      </c>
    </row>
    <row r="184" spans="1:7" hidden="1" outlineLevel="1">
      <c r="A184" s="94" t="s">
        <v>145</v>
      </c>
      <c r="B184" s="95" t="str">
        <f>kod!B27</f>
        <v>Gát, sekély víz</v>
      </c>
      <c r="C184" s="95" t="str">
        <f>kod!C27</f>
        <v>As La Carp Team</v>
      </c>
      <c r="D184" s="114">
        <f>SUM(szakasz1:szakasz10!D184)</f>
        <v>97.124999999999986</v>
      </c>
      <c r="E184" s="250">
        <f>SUM(szakasz1:szakasz10!E184)</f>
        <v>19</v>
      </c>
      <c r="F184" s="114">
        <f t="shared" si="4"/>
        <v>5.1118421052631575</v>
      </c>
      <c r="G184" s="116" t="s">
        <v>14</v>
      </c>
    </row>
    <row r="185" spans="1:7" hidden="1" outlineLevel="1">
      <c r="A185" s="94" t="s">
        <v>145</v>
      </c>
      <c r="B185" s="95" t="str">
        <f>kod!B27</f>
        <v>Gát, sekély víz</v>
      </c>
      <c r="C185" s="95" t="str">
        <f>kod!C27</f>
        <v>As La Carp Team</v>
      </c>
      <c r="D185" s="114">
        <f>SUM(szakasz1:szakasz10!D185)</f>
        <v>42.7</v>
      </c>
      <c r="E185" s="250">
        <f>SUM(szakasz1:szakasz10!E185)</f>
        <v>6</v>
      </c>
      <c r="F185" s="114">
        <f t="shared" si="4"/>
        <v>7.1166666666666671</v>
      </c>
      <c r="G185" s="116" t="s">
        <v>15</v>
      </c>
    </row>
    <row r="186" spans="1:7" hidden="1" outlineLevel="1">
      <c r="A186" s="94" t="s">
        <v>145</v>
      </c>
      <c r="B186" s="95" t="str">
        <f>kod!B27</f>
        <v>Gát, sekély víz</v>
      </c>
      <c r="C186" s="95" t="str">
        <f>kod!C27</f>
        <v>As La Carp Team</v>
      </c>
      <c r="D186" s="114">
        <f>SUM(szakasz1:szakasz10!D186)</f>
        <v>42.6</v>
      </c>
      <c r="E186" s="250">
        <f>SUM(szakasz1:szakasz10!E186)</f>
        <v>4</v>
      </c>
      <c r="F186" s="114">
        <f t="shared" si="4"/>
        <v>10.65</v>
      </c>
      <c r="G186" s="116" t="s">
        <v>16</v>
      </c>
    </row>
    <row r="187" spans="1:7" hidden="1" outlineLevel="1">
      <c r="A187" s="94" t="s">
        <v>145</v>
      </c>
      <c r="B187" s="95" t="str">
        <f>kod!B27</f>
        <v>Gát, sekély víz</v>
      </c>
      <c r="C187" s="95" t="str">
        <f>kod!C27</f>
        <v>As La Carp Team</v>
      </c>
      <c r="D187" s="114">
        <f>SUM(szakasz1:szakasz10!D187)</f>
        <v>0</v>
      </c>
      <c r="E187" s="250">
        <f>SUM(szakasz1:szakasz10!E187)</f>
        <v>0</v>
      </c>
      <c r="F187" s="114">
        <f t="shared" si="4"/>
        <v>0</v>
      </c>
      <c r="G187" s="116" t="s">
        <v>17</v>
      </c>
    </row>
    <row r="188" spans="1:7" hidden="1" outlineLevel="1">
      <c r="A188" s="94" t="s">
        <v>145</v>
      </c>
      <c r="B188" s="95" t="str">
        <f>kod!B27</f>
        <v>Gát, sekély víz</v>
      </c>
      <c r="C188" s="95" t="str">
        <f>kod!C27</f>
        <v>As La Carp Team</v>
      </c>
      <c r="D188" s="114">
        <f>SUM(szakasz1:szakasz10!D188)</f>
        <v>0</v>
      </c>
      <c r="E188" s="250">
        <f>SUM(szakasz1:szakasz10!E188)</f>
        <v>0</v>
      </c>
      <c r="F188" s="114">
        <f t="shared" si="4"/>
        <v>0</v>
      </c>
      <c r="G188" s="116" t="s">
        <v>18</v>
      </c>
    </row>
    <row r="189" spans="1:7" collapsed="1">
      <c r="A189" s="99" t="s">
        <v>146</v>
      </c>
      <c r="B189" s="100" t="str">
        <f>kod!B28</f>
        <v>Gát, sekély víz</v>
      </c>
      <c r="C189" s="100" t="str">
        <f>kod!C28</f>
        <v>Bojlis Főnök - Bait Bait Carp Team</v>
      </c>
      <c r="D189" s="114">
        <f>SUM(szakasz1:szakasz10!D189)</f>
        <v>289.92500000000007</v>
      </c>
      <c r="E189" s="250">
        <f>SUM(szakasz1:szakasz10!E189)</f>
        <v>50</v>
      </c>
      <c r="F189" s="114">
        <f t="shared" si="4"/>
        <v>5.7985000000000015</v>
      </c>
      <c r="G189" s="115" t="s">
        <v>19</v>
      </c>
    </row>
    <row r="190" spans="1:7" hidden="1" outlineLevel="1">
      <c r="A190" s="94" t="s">
        <v>146</v>
      </c>
      <c r="B190" s="95" t="str">
        <f>kod!B28</f>
        <v>Gát, sekély víz</v>
      </c>
      <c r="C190" s="95" t="str">
        <f>kod!C28</f>
        <v>Bojlis Főnök - Bait Bait Carp Team</v>
      </c>
      <c r="D190" s="114">
        <f>SUM(szakasz1:szakasz10!D190)</f>
        <v>53.349999999999994</v>
      </c>
      <c r="E190" s="250">
        <f>SUM(szakasz1:szakasz10!E190)</f>
        <v>9</v>
      </c>
      <c r="F190" s="114">
        <f t="shared" si="4"/>
        <v>5.9277777777777771</v>
      </c>
      <c r="G190" s="116" t="s">
        <v>13</v>
      </c>
    </row>
    <row r="191" spans="1:7" hidden="1" outlineLevel="1">
      <c r="A191" s="94" t="s">
        <v>146</v>
      </c>
      <c r="B191" s="95" t="str">
        <f>kod!B28</f>
        <v>Gát, sekély víz</v>
      </c>
      <c r="C191" s="95" t="str">
        <f>kod!C28</f>
        <v>Bojlis Főnök - Bait Bait Carp Team</v>
      </c>
      <c r="D191" s="114">
        <f>SUM(szakasz1:szakasz10!D191)</f>
        <v>120.17500000000001</v>
      </c>
      <c r="E191" s="250">
        <f>SUM(szakasz1:szakasz10!E191)</f>
        <v>26</v>
      </c>
      <c r="F191" s="114">
        <f t="shared" si="4"/>
        <v>4.6221153846153848</v>
      </c>
      <c r="G191" s="116" t="s">
        <v>14</v>
      </c>
    </row>
    <row r="192" spans="1:7" hidden="1" outlineLevel="1">
      <c r="A192" s="94" t="s">
        <v>146</v>
      </c>
      <c r="B192" s="95" t="str">
        <f>kod!B28</f>
        <v>Gát, sekély víz</v>
      </c>
      <c r="C192" s="95" t="str">
        <f>kod!C28</f>
        <v>Bojlis Főnök - Bait Bait Carp Team</v>
      </c>
      <c r="D192" s="114">
        <f>SUM(szakasz1:szakasz10!D192)</f>
        <v>83.975000000000009</v>
      </c>
      <c r="E192" s="250">
        <f>SUM(szakasz1:szakasz10!E192)</f>
        <v>10</v>
      </c>
      <c r="F192" s="114">
        <f t="shared" si="4"/>
        <v>8.3975000000000009</v>
      </c>
      <c r="G192" s="116" t="s">
        <v>15</v>
      </c>
    </row>
    <row r="193" spans="1:7" hidden="1" outlineLevel="1">
      <c r="A193" s="94" t="s">
        <v>146</v>
      </c>
      <c r="B193" s="95" t="str">
        <f>kod!B28</f>
        <v>Gát, sekély víz</v>
      </c>
      <c r="C193" s="95" t="str">
        <f>kod!C28</f>
        <v>Bojlis Főnök - Bait Bait Carp Team</v>
      </c>
      <c r="D193" s="114">
        <f>SUM(szakasz1:szakasz10!D193)</f>
        <v>17.024999999999999</v>
      </c>
      <c r="E193" s="250">
        <f>SUM(szakasz1:szakasz10!E193)</f>
        <v>3</v>
      </c>
      <c r="F193" s="114">
        <f t="shared" si="4"/>
        <v>5.6749999999999998</v>
      </c>
      <c r="G193" s="116" t="s">
        <v>16</v>
      </c>
    </row>
    <row r="194" spans="1:7" hidden="1" outlineLevel="1">
      <c r="A194" s="94" t="s">
        <v>146</v>
      </c>
      <c r="B194" s="95" t="str">
        <f>kod!B28</f>
        <v>Gát, sekély víz</v>
      </c>
      <c r="C194" s="95" t="str">
        <f>kod!C28</f>
        <v>Bojlis Főnök - Bait Bait Carp Team</v>
      </c>
      <c r="D194" s="114">
        <f>SUM(szakasz1:szakasz10!D194)</f>
        <v>15.4</v>
      </c>
      <c r="E194" s="250">
        <f>SUM(szakasz1:szakasz10!E194)</f>
        <v>2</v>
      </c>
      <c r="F194" s="114">
        <f t="shared" si="4"/>
        <v>7.7</v>
      </c>
      <c r="G194" s="116" t="s">
        <v>17</v>
      </c>
    </row>
    <row r="195" spans="1:7" hidden="1" outlineLevel="1">
      <c r="A195" s="94" t="s">
        <v>146</v>
      </c>
      <c r="B195" s="95" t="str">
        <f>kod!B28</f>
        <v>Gát, sekély víz</v>
      </c>
      <c r="C195" s="95" t="str">
        <f>kod!C28</f>
        <v>Bojlis Főnök - Bait Bait Carp Team</v>
      </c>
      <c r="D195" s="114">
        <f>SUM(szakasz1:szakasz10!D195)</f>
        <v>0</v>
      </c>
      <c r="E195" s="250">
        <f>SUM(szakasz1:szakasz10!E195)</f>
        <v>0</v>
      </c>
      <c r="F195" s="114">
        <f t="shared" si="4"/>
        <v>0</v>
      </c>
      <c r="G195" s="116" t="s">
        <v>18</v>
      </c>
    </row>
    <row r="196" spans="1:7" collapsed="1">
      <c r="A196" s="99" t="s">
        <v>147</v>
      </c>
      <c r="B196" s="100" t="str">
        <f>kod!B29</f>
        <v>Felező-spicc, jobb</v>
      </c>
      <c r="C196" s="100" t="str">
        <f>kod!C29</f>
        <v>Secret Of The Carp</v>
      </c>
      <c r="D196" s="114">
        <f>SUM(szakasz1:szakasz10!D196)</f>
        <v>165.125</v>
      </c>
      <c r="E196" s="250">
        <f>SUM(szakasz1:szakasz10!E196)</f>
        <v>25</v>
      </c>
      <c r="F196" s="114">
        <f t="shared" si="4"/>
        <v>6.6050000000000004</v>
      </c>
      <c r="G196" s="115" t="s">
        <v>19</v>
      </c>
    </row>
    <row r="197" spans="1:7" hidden="1" outlineLevel="1">
      <c r="A197" s="94" t="s">
        <v>147</v>
      </c>
      <c r="B197" s="95" t="str">
        <f>kod!B29</f>
        <v>Felező-spicc, jobb</v>
      </c>
      <c r="C197" s="95" t="str">
        <f>kod!C29</f>
        <v>Secret Of The Carp</v>
      </c>
      <c r="D197" s="114">
        <f>SUM(szakasz1:szakasz10!D197)</f>
        <v>29.125</v>
      </c>
      <c r="E197" s="250">
        <f>SUM(szakasz1:szakasz10!E197)</f>
        <v>3</v>
      </c>
      <c r="F197" s="114">
        <f t="shared" si="4"/>
        <v>9.7083333333333339</v>
      </c>
      <c r="G197" s="116" t="s">
        <v>13</v>
      </c>
    </row>
    <row r="198" spans="1:7" hidden="1" outlineLevel="1">
      <c r="A198" s="94" t="s">
        <v>147</v>
      </c>
      <c r="B198" s="95" t="str">
        <f>kod!B29</f>
        <v>Felező-spicc, jobb</v>
      </c>
      <c r="C198" s="95" t="str">
        <f>kod!C29</f>
        <v>Secret Of The Carp</v>
      </c>
      <c r="D198" s="114">
        <f>SUM(szakasz1:szakasz10!D198)</f>
        <v>78.525000000000006</v>
      </c>
      <c r="E198" s="250">
        <f>SUM(szakasz1:szakasz10!E198)</f>
        <v>15</v>
      </c>
      <c r="F198" s="114">
        <f t="shared" si="4"/>
        <v>5.2350000000000003</v>
      </c>
      <c r="G198" s="116" t="s">
        <v>14</v>
      </c>
    </row>
    <row r="199" spans="1:7" hidden="1" outlineLevel="1">
      <c r="A199" s="94" t="s">
        <v>147</v>
      </c>
      <c r="B199" s="95" t="str">
        <f>kod!B29</f>
        <v>Felező-spicc, jobb</v>
      </c>
      <c r="C199" s="95" t="str">
        <f>kod!C29</f>
        <v>Secret Of The Carp</v>
      </c>
      <c r="D199" s="114">
        <f>SUM(szakasz1:szakasz10!D199)</f>
        <v>54.45</v>
      </c>
      <c r="E199" s="250">
        <f>SUM(szakasz1:szakasz10!E199)</f>
        <v>6</v>
      </c>
      <c r="F199" s="114">
        <f t="shared" si="4"/>
        <v>9.0750000000000011</v>
      </c>
      <c r="G199" s="116" t="s">
        <v>15</v>
      </c>
    </row>
    <row r="200" spans="1:7" hidden="1" outlineLevel="1">
      <c r="A200" s="94" t="s">
        <v>147</v>
      </c>
      <c r="B200" s="95" t="str">
        <f>kod!B29</f>
        <v>Felező-spicc, jobb</v>
      </c>
      <c r="C200" s="95" t="str">
        <f>kod!C29</f>
        <v>Secret Of The Carp</v>
      </c>
      <c r="D200" s="114">
        <f>SUM(szakasz1:szakasz10!D200)</f>
        <v>3.0249999999999999</v>
      </c>
      <c r="E200" s="250">
        <f>SUM(szakasz1:szakasz10!E200)</f>
        <v>1</v>
      </c>
      <c r="F200" s="114">
        <f t="shared" si="4"/>
        <v>3.0249999999999999</v>
      </c>
      <c r="G200" s="116" t="s">
        <v>16</v>
      </c>
    </row>
    <row r="201" spans="1:7" hidden="1" outlineLevel="1">
      <c r="A201" s="94" t="s">
        <v>147</v>
      </c>
      <c r="B201" s="95" t="str">
        <f>kod!B29</f>
        <v>Felező-spicc, jobb</v>
      </c>
      <c r="C201" s="95" t="str">
        <f>kod!C29</f>
        <v>Secret Of The Carp</v>
      </c>
      <c r="D201" s="114">
        <f>SUM(szakasz1:szakasz10!D201)</f>
        <v>0</v>
      </c>
      <c r="E201" s="250">
        <f>SUM(szakasz1:szakasz10!E201)</f>
        <v>0</v>
      </c>
      <c r="F201" s="114">
        <f t="shared" si="4"/>
        <v>0</v>
      </c>
      <c r="G201" s="116" t="s">
        <v>17</v>
      </c>
    </row>
    <row r="202" spans="1:7" hidden="1" outlineLevel="1">
      <c r="A202" s="94" t="s">
        <v>147</v>
      </c>
      <c r="B202" s="95" t="str">
        <f>kod!B29</f>
        <v>Felező-spicc, jobb</v>
      </c>
      <c r="C202" s="95" t="str">
        <f>kod!C29</f>
        <v>Secret Of The Carp</v>
      </c>
      <c r="D202" s="114">
        <f>SUM(szakasz1:szakasz10!D202)</f>
        <v>0</v>
      </c>
      <c r="E202" s="250">
        <f>SUM(szakasz1:szakasz10!E202)</f>
        <v>0</v>
      </c>
      <c r="F202" s="114">
        <f t="shared" si="4"/>
        <v>0</v>
      </c>
      <c r="G202" s="116" t="s">
        <v>18</v>
      </c>
    </row>
    <row r="203" spans="1:7" collapsed="1">
      <c r="A203" s="99" t="s">
        <v>148</v>
      </c>
      <c r="B203" s="100" t="str">
        <f>kod!B30</f>
        <v>II. sziget, bal</v>
      </c>
      <c r="C203" s="100" t="str">
        <f>kod!C30</f>
        <v>Quick Baits</v>
      </c>
      <c r="D203" s="114">
        <f>SUM(szakasz1:szakasz10!D203)</f>
        <v>1030.165</v>
      </c>
      <c r="E203" s="250">
        <f>SUM(szakasz1:szakasz10!E203)</f>
        <v>110</v>
      </c>
      <c r="F203" s="114">
        <f t="shared" si="4"/>
        <v>9.3651363636363634</v>
      </c>
      <c r="G203" s="115" t="s">
        <v>19</v>
      </c>
    </row>
    <row r="204" spans="1:7" hidden="1" outlineLevel="1">
      <c r="A204" s="94" t="s">
        <v>148</v>
      </c>
      <c r="B204" s="95" t="str">
        <f>kod!B30</f>
        <v>II. sziget, bal</v>
      </c>
      <c r="C204" s="95" t="str">
        <f>kod!C30</f>
        <v>Quick Baits</v>
      </c>
      <c r="D204" s="114">
        <f>SUM(szakasz1:szakasz10!D204)</f>
        <v>240.64000000000004</v>
      </c>
      <c r="E204" s="250">
        <f>SUM(szakasz1:szakasz10!E204)</f>
        <v>23</v>
      </c>
      <c r="F204" s="114">
        <f t="shared" si="4"/>
        <v>10.462608695652175</v>
      </c>
      <c r="G204" s="116" t="s">
        <v>13</v>
      </c>
    </row>
    <row r="205" spans="1:7" hidden="1" outlineLevel="1">
      <c r="A205" s="94" t="s">
        <v>148</v>
      </c>
      <c r="B205" s="95" t="str">
        <f>kod!B30</f>
        <v>II. sziget, bal</v>
      </c>
      <c r="C205" s="95" t="str">
        <f>kod!C30</f>
        <v>Quick Baits</v>
      </c>
      <c r="D205" s="114">
        <f>SUM(szakasz1:szakasz10!D205)</f>
        <v>380.125</v>
      </c>
      <c r="E205" s="250">
        <f>SUM(szakasz1:szakasz10!E205)</f>
        <v>49</v>
      </c>
      <c r="F205" s="114">
        <f t="shared" si="4"/>
        <v>7.7576530612244898</v>
      </c>
      <c r="G205" s="116" t="s">
        <v>14</v>
      </c>
    </row>
    <row r="206" spans="1:7" hidden="1" outlineLevel="1">
      <c r="A206" s="94" t="s">
        <v>148</v>
      </c>
      <c r="B206" s="95" t="str">
        <f>kod!B30</f>
        <v>II. sziget, bal</v>
      </c>
      <c r="C206" s="95" t="str">
        <f>kod!C30</f>
        <v>Quick Baits</v>
      </c>
      <c r="D206" s="114">
        <f>SUM(szakasz1:szakasz10!D206)</f>
        <v>373.80000000000007</v>
      </c>
      <c r="E206" s="250">
        <f>SUM(szakasz1:szakasz10!E206)</f>
        <v>33</v>
      </c>
      <c r="F206" s="114">
        <f t="shared" si="4"/>
        <v>11.32727272727273</v>
      </c>
      <c r="G206" s="116" t="s">
        <v>15</v>
      </c>
    </row>
    <row r="207" spans="1:7" hidden="1" outlineLevel="1">
      <c r="A207" s="94" t="s">
        <v>148</v>
      </c>
      <c r="B207" s="95" t="str">
        <f>kod!B30</f>
        <v>II. sziget, bal</v>
      </c>
      <c r="C207" s="95" t="str">
        <f>kod!C30</f>
        <v>Quick Baits</v>
      </c>
      <c r="D207" s="114">
        <f>SUM(szakasz1:szakasz10!D207)</f>
        <v>27.35</v>
      </c>
      <c r="E207" s="250">
        <f>SUM(szakasz1:szakasz10!E207)</f>
        <v>3</v>
      </c>
      <c r="F207" s="114">
        <f t="shared" si="4"/>
        <v>9.1166666666666671</v>
      </c>
      <c r="G207" s="116" t="s">
        <v>16</v>
      </c>
    </row>
    <row r="208" spans="1:7" hidden="1" outlineLevel="1">
      <c r="A208" s="94" t="s">
        <v>148</v>
      </c>
      <c r="B208" s="95" t="str">
        <f>kod!B30</f>
        <v>II. sziget, bal</v>
      </c>
      <c r="C208" s="95" t="str">
        <f>kod!C30</f>
        <v>Quick Baits</v>
      </c>
      <c r="D208" s="114">
        <f>SUM(szakasz1:szakasz10!D208)</f>
        <v>4.9249999999999998</v>
      </c>
      <c r="E208" s="250">
        <f>SUM(szakasz1:szakasz10!E208)</f>
        <v>1</v>
      </c>
      <c r="F208" s="114">
        <f t="shared" si="4"/>
        <v>4.9249999999999998</v>
      </c>
      <c r="G208" s="116" t="s">
        <v>17</v>
      </c>
    </row>
    <row r="209" spans="1:7" hidden="1" outlineLevel="1">
      <c r="A209" s="94" t="s">
        <v>148</v>
      </c>
      <c r="B209" s="95" t="str">
        <f>kod!B30</f>
        <v>II. sziget, bal</v>
      </c>
      <c r="C209" s="95" t="str">
        <f>kod!C30</f>
        <v>Quick Baits</v>
      </c>
      <c r="D209" s="114">
        <f>SUM(szakasz1:szakasz10!D209)</f>
        <v>3.3250000000000002</v>
      </c>
      <c r="E209" s="250">
        <f>SUM(szakasz1:szakasz10!E209)</f>
        <v>1</v>
      </c>
      <c r="F209" s="114">
        <f t="shared" si="4"/>
        <v>3.3250000000000002</v>
      </c>
      <c r="G209" s="116" t="s">
        <v>18</v>
      </c>
    </row>
    <row r="210" spans="1:7" collapsed="1">
      <c r="A210" s="99" t="s">
        <v>149</v>
      </c>
      <c r="B210" s="100" t="str">
        <f>kod!B31</f>
        <v>II. sziget, bal közép</v>
      </c>
      <c r="C210" s="100" t="str">
        <f>kod!C31</f>
        <v>Carp Team Blankbrothers</v>
      </c>
      <c r="D210" s="114">
        <f>SUM(szakasz1:szakasz10!D210)</f>
        <v>324.62499999999994</v>
      </c>
      <c r="E210" s="250">
        <f>SUM(szakasz1:szakasz10!E210)</f>
        <v>41</v>
      </c>
      <c r="F210" s="114">
        <f t="shared" ref="F210:F230" si="5">IF(E210=0,0,D210/E210)</f>
        <v>7.9176829268292668</v>
      </c>
      <c r="G210" s="115" t="s">
        <v>19</v>
      </c>
    </row>
    <row r="211" spans="1:7" hidden="1" outlineLevel="1">
      <c r="A211" s="94" t="s">
        <v>149</v>
      </c>
      <c r="B211" s="95" t="str">
        <f>kod!B31</f>
        <v>II. sziget, bal közép</v>
      </c>
      <c r="C211" s="95" t="str">
        <f>kod!C31</f>
        <v>Carp Team Blankbrothers</v>
      </c>
      <c r="D211" s="114">
        <f>SUM(szakasz1:szakasz10!D211)</f>
        <v>67.25</v>
      </c>
      <c r="E211" s="250">
        <f>SUM(szakasz1:szakasz10!E211)</f>
        <v>8</v>
      </c>
      <c r="F211" s="114">
        <f t="shared" si="5"/>
        <v>8.40625</v>
      </c>
      <c r="G211" s="116" t="s">
        <v>13</v>
      </c>
    </row>
    <row r="212" spans="1:7" hidden="1" outlineLevel="1">
      <c r="A212" s="94" t="s">
        <v>149</v>
      </c>
      <c r="B212" s="95" t="str">
        <f>kod!B31</f>
        <v>II. sziget, bal közép</v>
      </c>
      <c r="C212" s="95" t="str">
        <f>kod!C31</f>
        <v>Carp Team Blankbrothers</v>
      </c>
      <c r="D212" s="114">
        <f>SUM(szakasz1:szakasz10!D212)</f>
        <v>169.69999999999996</v>
      </c>
      <c r="E212" s="250">
        <f>SUM(szakasz1:szakasz10!E212)</f>
        <v>23</v>
      </c>
      <c r="F212" s="114">
        <f t="shared" si="5"/>
        <v>7.3782608695652154</v>
      </c>
      <c r="G212" s="116" t="s">
        <v>14</v>
      </c>
    </row>
    <row r="213" spans="1:7" hidden="1" outlineLevel="1">
      <c r="A213" s="94" t="s">
        <v>149</v>
      </c>
      <c r="B213" s="95" t="str">
        <f>kod!B31</f>
        <v>II. sziget, bal közép</v>
      </c>
      <c r="C213" s="95" t="str">
        <f>kod!C31</f>
        <v>Carp Team Blankbrothers</v>
      </c>
      <c r="D213" s="114">
        <f>SUM(szakasz1:szakasz10!D213)</f>
        <v>73.524999999999991</v>
      </c>
      <c r="E213" s="250">
        <f>SUM(szakasz1:szakasz10!E213)</f>
        <v>8</v>
      </c>
      <c r="F213" s="114">
        <f t="shared" si="5"/>
        <v>9.1906249999999989</v>
      </c>
      <c r="G213" s="116" t="s">
        <v>15</v>
      </c>
    </row>
    <row r="214" spans="1:7" hidden="1" outlineLevel="1">
      <c r="A214" s="94" t="s">
        <v>149</v>
      </c>
      <c r="B214" s="95" t="str">
        <f>kod!B31</f>
        <v>II. sziget, bal közép</v>
      </c>
      <c r="C214" s="95" t="str">
        <f>kod!C31</f>
        <v>Carp Team Blankbrothers</v>
      </c>
      <c r="D214" s="114">
        <f>SUM(szakasz1:szakasz10!D214)</f>
        <v>4.7750000000000004</v>
      </c>
      <c r="E214" s="250">
        <f>SUM(szakasz1:szakasz10!E214)</f>
        <v>1</v>
      </c>
      <c r="F214" s="114">
        <f t="shared" si="5"/>
        <v>4.7750000000000004</v>
      </c>
      <c r="G214" s="116" t="s">
        <v>16</v>
      </c>
    </row>
    <row r="215" spans="1:7" hidden="1" outlineLevel="1">
      <c r="A215" s="94" t="s">
        <v>149</v>
      </c>
      <c r="B215" s="95" t="str">
        <f>kod!B31</f>
        <v>II. sziget, bal közép</v>
      </c>
      <c r="C215" s="95" t="str">
        <f>kod!C31</f>
        <v>Carp Team Blankbrothers</v>
      </c>
      <c r="D215" s="114">
        <f>SUM(szakasz1:szakasz10!D215)</f>
        <v>9.375</v>
      </c>
      <c r="E215" s="250">
        <f>SUM(szakasz1:szakasz10!E215)</f>
        <v>1</v>
      </c>
      <c r="F215" s="114">
        <f t="shared" si="5"/>
        <v>9.375</v>
      </c>
      <c r="G215" s="116" t="s">
        <v>17</v>
      </c>
    </row>
    <row r="216" spans="1:7" hidden="1" outlineLevel="1">
      <c r="A216" s="94" t="s">
        <v>149</v>
      </c>
      <c r="B216" s="95" t="str">
        <f>kod!B31</f>
        <v>II. sziget, bal közép</v>
      </c>
      <c r="C216" s="95" t="str">
        <f>kod!C31</f>
        <v>Carp Team Blankbrothers</v>
      </c>
      <c r="D216" s="114">
        <f>SUM(szakasz1:szakasz10!D216)</f>
        <v>0</v>
      </c>
      <c r="E216" s="250">
        <f>SUM(szakasz1:szakasz10!E216)</f>
        <v>0</v>
      </c>
      <c r="F216" s="114">
        <f t="shared" si="5"/>
        <v>0</v>
      </c>
      <c r="G216" s="116" t="s">
        <v>18</v>
      </c>
    </row>
    <row r="217" spans="1:7" collapsed="1">
      <c r="A217" s="99" t="s">
        <v>150</v>
      </c>
      <c r="B217" s="100" t="str">
        <f>kod!B32</f>
        <v>II. sziget, közép</v>
      </c>
      <c r="C217" s="100" t="str">
        <f>kod!C32</f>
        <v>Bait Bait Hungary</v>
      </c>
      <c r="D217" s="114">
        <f>SUM(szakasz1:szakasz10!D217)</f>
        <v>925.87499999999989</v>
      </c>
      <c r="E217" s="250">
        <f>SUM(szakasz1:szakasz10!E217)</f>
        <v>121</v>
      </c>
      <c r="F217" s="114">
        <f t="shared" si="5"/>
        <v>7.6518595041322301</v>
      </c>
      <c r="G217" s="115" t="s">
        <v>19</v>
      </c>
    </row>
    <row r="218" spans="1:7" hidden="1" outlineLevel="1">
      <c r="A218" s="94" t="s">
        <v>150</v>
      </c>
      <c r="B218" s="95" t="str">
        <f>kod!B32</f>
        <v>II. sziget, közép</v>
      </c>
      <c r="C218" s="95" t="str">
        <f>kod!C32</f>
        <v>Bait Bait Hungary</v>
      </c>
      <c r="D218" s="114">
        <f>SUM(szakasz1:szakasz10!D218)</f>
        <v>229.52499999999998</v>
      </c>
      <c r="E218" s="250">
        <f>SUM(szakasz1:szakasz10!E218)</f>
        <v>25</v>
      </c>
      <c r="F218" s="114">
        <f t="shared" si="5"/>
        <v>9.1809999999999992</v>
      </c>
      <c r="G218" s="116" t="s">
        <v>13</v>
      </c>
    </row>
    <row r="219" spans="1:7" hidden="1" outlineLevel="1">
      <c r="A219" s="94" t="s">
        <v>150</v>
      </c>
      <c r="B219" s="95" t="str">
        <f>kod!B32</f>
        <v>II. sziget, közép</v>
      </c>
      <c r="C219" s="95" t="str">
        <f>kod!C32</f>
        <v>Bait Bait Hungary</v>
      </c>
      <c r="D219" s="114">
        <f>SUM(szakasz1:szakasz10!D219)</f>
        <v>468.47499999999997</v>
      </c>
      <c r="E219" s="250">
        <f>SUM(szakasz1:szakasz10!E219)</f>
        <v>67</v>
      </c>
      <c r="F219" s="114">
        <f t="shared" si="5"/>
        <v>6.9921641791044769</v>
      </c>
      <c r="G219" s="116" t="s">
        <v>14</v>
      </c>
    </row>
    <row r="220" spans="1:7" hidden="1" outlineLevel="1">
      <c r="A220" s="94" t="s">
        <v>150</v>
      </c>
      <c r="B220" s="95" t="str">
        <f>kod!B32</f>
        <v>II. sziget, közép</v>
      </c>
      <c r="C220" s="95" t="str">
        <f>kod!C32</f>
        <v>Bait Bait Hungary</v>
      </c>
      <c r="D220" s="114">
        <f>SUM(szakasz1:szakasz10!D220)</f>
        <v>180.1</v>
      </c>
      <c r="E220" s="250">
        <f>SUM(szakasz1:szakasz10!E220)</f>
        <v>21</v>
      </c>
      <c r="F220" s="114">
        <f t="shared" si="5"/>
        <v>8.5761904761904759</v>
      </c>
      <c r="G220" s="116" t="s">
        <v>15</v>
      </c>
    </row>
    <row r="221" spans="1:7" hidden="1" outlineLevel="1">
      <c r="A221" s="94" t="s">
        <v>150</v>
      </c>
      <c r="B221" s="95" t="str">
        <f>kod!B32</f>
        <v>II. sziget, közép</v>
      </c>
      <c r="C221" s="95" t="str">
        <f>kod!C32</f>
        <v>Bait Bait Hungary</v>
      </c>
      <c r="D221" s="114">
        <f>SUM(szakasz1:szakasz10!D221)</f>
        <v>40.174999999999997</v>
      </c>
      <c r="E221" s="250">
        <f>SUM(szakasz1:szakasz10!E221)</f>
        <v>6</v>
      </c>
      <c r="F221" s="114">
        <f t="shared" si="5"/>
        <v>6.6958333333333329</v>
      </c>
      <c r="G221" s="116" t="s">
        <v>16</v>
      </c>
    </row>
    <row r="222" spans="1:7" hidden="1" outlineLevel="1">
      <c r="A222" s="94" t="s">
        <v>150</v>
      </c>
      <c r="B222" s="95" t="str">
        <f>kod!B32</f>
        <v>II. sziget, közép</v>
      </c>
      <c r="C222" s="95" t="str">
        <f>kod!C32</f>
        <v>Bait Bait Hungary</v>
      </c>
      <c r="D222" s="114">
        <f>SUM(szakasz1:szakasz10!D222)</f>
        <v>0</v>
      </c>
      <c r="E222" s="250">
        <f>SUM(szakasz1:szakasz10!E222)</f>
        <v>0</v>
      </c>
      <c r="F222" s="114">
        <f t="shared" si="5"/>
        <v>0</v>
      </c>
      <c r="G222" s="116" t="s">
        <v>17</v>
      </c>
    </row>
    <row r="223" spans="1:7" hidden="1" outlineLevel="1">
      <c r="A223" s="94" t="s">
        <v>150</v>
      </c>
      <c r="B223" s="95" t="str">
        <f>kod!B32</f>
        <v>II. sziget, közép</v>
      </c>
      <c r="C223" s="95" t="str">
        <f>kod!C32</f>
        <v>Bait Bait Hungary</v>
      </c>
      <c r="D223" s="114">
        <f>SUM(szakasz1:szakasz10!D223)</f>
        <v>7.6</v>
      </c>
      <c r="E223" s="250">
        <f>SUM(szakasz1:szakasz10!E223)</f>
        <v>2</v>
      </c>
      <c r="F223" s="114">
        <f t="shared" si="5"/>
        <v>3.8</v>
      </c>
      <c r="G223" s="116" t="s">
        <v>18</v>
      </c>
    </row>
    <row r="224" spans="1:7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14">
        <f>SUM(szakasz1:szakasz10!D224)</f>
        <v>454.42500000000001</v>
      </c>
      <c r="E224" s="250">
        <f>SUM(szakasz1:szakasz10!E224)</f>
        <v>54</v>
      </c>
      <c r="F224" s="114">
        <f t="shared" si="5"/>
        <v>8.4152777777777779</v>
      </c>
      <c r="G224" s="115" t="s">
        <v>19</v>
      </c>
    </row>
    <row r="225" spans="1:7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114">
        <f>SUM(szakasz1:szakasz10!D225)</f>
        <v>128.02500000000001</v>
      </c>
      <c r="E225" s="250">
        <f>SUM(szakasz1:szakasz10!E225)</f>
        <v>14</v>
      </c>
      <c r="F225" s="114">
        <f t="shared" si="5"/>
        <v>9.1446428571428573</v>
      </c>
      <c r="G225" s="116" t="s">
        <v>13</v>
      </c>
    </row>
    <row r="226" spans="1:7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14">
        <f>SUM(szakasz1:szakasz10!D226)</f>
        <v>166</v>
      </c>
      <c r="E226" s="250">
        <f>SUM(szakasz1:szakasz10!E226)</f>
        <v>20</v>
      </c>
      <c r="F226" s="114">
        <f t="shared" si="5"/>
        <v>8.3000000000000007</v>
      </c>
      <c r="G226" s="116" t="s">
        <v>14</v>
      </c>
    </row>
    <row r="227" spans="1:7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14">
        <f>SUM(szakasz1:szakasz10!D227)</f>
        <v>117.875</v>
      </c>
      <c r="E227" s="250">
        <f>SUM(szakasz1:szakasz10!E227)</f>
        <v>14</v>
      </c>
      <c r="F227" s="114">
        <f t="shared" si="5"/>
        <v>8.4196428571428577</v>
      </c>
      <c r="G227" s="116" t="s">
        <v>15</v>
      </c>
    </row>
    <row r="228" spans="1:7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14">
        <f>SUM(szakasz1:szakasz10!D228)</f>
        <v>37.65</v>
      </c>
      <c r="E228" s="250">
        <f>SUM(szakasz1:szakasz10!E228)</f>
        <v>5</v>
      </c>
      <c r="F228" s="114">
        <f t="shared" si="5"/>
        <v>7.5299999999999994</v>
      </c>
      <c r="G228" s="116" t="s">
        <v>16</v>
      </c>
    </row>
    <row r="229" spans="1:7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14">
        <f>SUM(szakasz1:szakasz10!D229)</f>
        <v>0</v>
      </c>
      <c r="E229" s="250">
        <f>SUM(szakasz1:szakasz10!E229)</f>
        <v>0</v>
      </c>
      <c r="F229" s="114">
        <f t="shared" si="5"/>
        <v>0</v>
      </c>
      <c r="G229" s="116" t="s">
        <v>17</v>
      </c>
    </row>
    <row r="230" spans="1:7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14">
        <f>SUM(szakasz1:szakasz10!D230)</f>
        <v>4.875</v>
      </c>
      <c r="E230" s="250">
        <f>SUM(szakasz1:szakasz10!E230)</f>
        <v>1</v>
      </c>
      <c r="F230" s="114">
        <f t="shared" si="5"/>
        <v>4.875</v>
      </c>
      <c r="G230" s="116" t="s">
        <v>18</v>
      </c>
    </row>
    <row r="231" spans="1:7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14">
        <f>SUM(szakasz1:szakasz10!D231)</f>
        <v>1435.5750000000005</v>
      </c>
      <c r="E231" s="250">
        <f>SUM(szakasz1:szakasz10!E231)</f>
        <v>207</v>
      </c>
      <c r="F231" s="114">
        <f t="shared" ref="F231:F237" si="6">IF(E231=0,0,D231/E231)</f>
        <v>6.9351449275362347</v>
      </c>
      <c r="G231" s="115" t="s">
        <v>19</v>
      </c>
    </row>
    <row r="232" spans="1:7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114">
        <f>SUM(szakasz1:szakasz10!D232)</f>
        <v>240.79999999999995</v>
      </c>
      <c r="E232" s="250">
        <f>SUM(szakasz1:szakasz10!E232)</f>
        <v>32</v>
      </c>
      <c r="F232" s="114">
        <f t="shared" si="6"/>
        <v>7.5249999999999986</v>
      </c>
      <c r="G232" s="116" t="s">
        <v>13</v>
      </c>
    </row>
    <row r="233" spans="1:7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14">
        <f>SUM(szakasz1:szakasz10!D233)</f>
        <v>658.25000000000011</v>
      </c>
      <c r="E233" s="250">
        <f>SUM(szakasz1:szakasz10!E233)</f>
        <v>102</v>
      </c>
      <c r="F233" s="114">
        <f t="shared" si="6"/>
        <v>6.4534313725490211</v>
      </c>
      <c r="G233" s="116" t="s">
        <v>14</v>
      </c>
    </row>
    <row r="234" spans="1:7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14">
        <f>SUM(szakasz1:szakasz10!D234)</f>
        <v>322.47500000000002</v>
      </c>
      <c r="E234" s="250">
        <f>SUM(szakasz1:szakasz10!E234)</f>
        <v>38</v>
      </c>
      <c r="F234" s="114">
        <f t="shared" si="6"/>
        <v>8.4861842105263161</v>
      </c>
      <c r="G234" s="116" t="s">
        <v>15</v>
      </c>
    </row>
    <row r="235" spans="1:7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14">
        <f>SUM(szakasz1:szakasz10!D235)</f>
        <v>58.174999999999997</v>
      </c>
      <c r="E235" s="250">
        <f>SUM(szakasz1:szakasz10!E235)</f>
        <v>8</v>
      </c>
      <c r="F235" s="114">
        <f t="shared" si="6"/>
        <v>7.2718749999999996</v>
      </c>
      <c r="G235" s="116" t="s">
        <v>16</v>
      </c>
    </row>
    <row r="236" spans="1:7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14">
        <f>SUM(szakasz1:szakasz10!D236)</f>
        <v>103.77500000000001</v>
      </c>
      <c r="E236" s="250">
        <f>SUM(szakasz1:szakasz10!E236)</f>
        <v>13</v>
      </c>
      <c r="F236" s="114">
        <f t="shared" si="6"/>
        <v>7.9826923076923082</v>
      </c>
      <c r="G236" s="116" t="s">
        <v>17</v>
      </c>
    </row>
    <row r="237" spans="1:7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14">
        <f>SUM(szakasz1:szakasz10!D237)</f>
        <v>52.1</v>
      </c>
      <c r="E237" s="250">
        <f>SUM(szakasz1:szakasz10!E237)</f>
        <v>14</v>
      </c>
      <c r="F237" s="114">
        <f t="shared" si="6"/>
        <v>3.7214285714285715</v>
      </c>
      <c r="G237" s="116" t="s">
        <v>18</v>
      </c>
    </row>
    <row r="238" spans="1:7">
      <c r="A238" s="4"/>
      <c r="B238" s="4"/>
      <c r="C238" s="4"/>
      <c r="D238" s="64">
        <f>SUM(D7,D14,D21,D28,D35,D42,D49,D56,D63,D70,D77,D84,D91,D98,D105,D112,D119,D126,D133,D140,D147,D154,D161,D168,D175,D182,D189,D196,D203,D210,D217,D224,D231)</f>
        <v>17670.904999999999</v>
      </c>
      <c r="E238" s="65">
        <f>SUM(E7,E14,E21,E28,E35,E42,E49,E56,E63,E70,E77,E84,E91,E98,E105,E112,E119,E126,E133,E140,E147,E154,E161,E168,E175,E182,E189,E196,E203,E210,E217,E224,E231)</f>
        <v>2142</v>
      </c>
      <c r="F238" s="64">
        <f>IF(E238=0,0,D238/E238)</f>
        <v>8.2497222222222213</v>
      </c>
    </row>
  </sheetData>
  <sheetProtection formatCells="0" formatColumns="0" formatRows="0" insertHyperlinks="0" sort="0" autoFilter="0" pivotTables="0"/>
  <sortState xmlns:xlrd2="http://schemas.microsoft.com/office/spreadsheetml/2017/richdata2" ref="A16:G366">
    <sortCondition descending="1" ref="D8:D360"/>
  </sortState>
  <dataConsolidate function="max">
    <dataRefs count="1">
      <dataRef ref="A2:G226" sheet="szakasz1"/>
    </dataRefs>
  </dataConsolidate>
  <mergeCells count="4">
    <mergeCell ref="A1:G1"/>
    <mergeCell ref="A2:G2"/>
    <mergeCell ref="A3:G3"/>
    <mergeCell ref="A4:G4"/>
  </mergeCells>
  <printOptions horizontalCentered="1"/>
  <pageMargins left="0.51181102362204722" right="0.51181102362204722" top="0.27" bottom="0.24" header="0.18" footer="0.17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FF00"/>
    <outlinePr summaryBelow="0" summaryRight="0"/>
    <pageSetUpPr fitToPage="1"/>
  </sheetPr>
  <dimension ref="A1:DH238"/>
  <sheetViews>
    <sheetView topLeftCell="A14" zoomScaleNormal="100" workbookViewId="0">
      <selection activeCell="M193" sqref="M193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0" width="8.7109375" style="17" customWidth="1"/>
    <col min="11" max="13" width="8.7109375" style="10" customWidth="1"/>
    <col min="14" max="112" width="5.7109375" style="10" customWidth="1"/>
    <col min="113" max="16384" width="9.140625" style="10"/>
  </cols>
  <sheetData>
    <row r="1" spans="1:112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2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2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2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2" ht="15" customHeight="1">
      <c r="A5" s="415" t="str">
        <f>kod!E7</f>
        <v>1. szakasz:  2025.06.15. 17:00 - 2025.06.16. 06:00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2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2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29.35</v>
      </c>
      <c r="E7" s="73">
        <f>SUM(E8:E13)</f>
        <v>2</v>
      </c>
      <c r="F7" s="72">
        <f>IF(E7=0,0,D7/E7)</f>
        <v>14.675000000000001</v>
      </c>
      <c r="G7" s="152">
        <f>MAX(G8:G13)</f>
        <v>17.850000000000001</v>
      </c>
      <c r="H7" s="152">
        <f>H11</f>
        <v>0</v>
      </c>
      <c r="I7" s="74" t="s">
        <v>19</v>
      </c>
      <c r="J7" s="88">
        <f>COUNTIFS($J8:$BB13,"&gt;9,99",$J8:$BB13,"&lt;20")</f>
        <v>2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0</v>
      </c>
      <c r="E8" s="79">
        <f t="shared" ref="E8:E13" si="1">COUNT(J8:AZ8)</f>
        <v>0</v>
      </c>
      <c r="F8" s="78">
        <f t="shared" ref="F8:F48" si="2">IF(E8=0,0,D8/E8)</f>
        <v>0</v>
      </c>
      <c r="G8" s="72">
        <f>MAX(J8:BC8)</f>
        <v>0</v>
      </c>
      <c r="H8" s="72"/>
      <c r="I8" s="80" t="s">
        <v>13</v>
      </c>
      <c r="J8" s="15"/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0</v>
      </c>
      <c r="E9" s="79">
        <f t="shared" si="1"/>
        <v>0</v>
      </c>
      <c r="F9" s="78">
        <f t="shared" si="2"/>
        <v>0</v>
      </c>
      <c r="G9" s="72">
        <f>MAX(J9:BC9)</f>
        <v>0</v>
      </c>
      <c r="H9" s="72"/>
      <c r="I9" s="80" t="s">
        <v>14</v>
      </c>
      <c r="J9" s="15"/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29.35</v>
      </c>
      <c r="E10" s="79">
        <f t="shared" si="1"/>
        <v>2</v>
      </c>
      <c r="F10" s="78">
        <f t="shared" si="2"/>
        <v>14.675000000000001</v>
      </c>
      <c r="G10" s="72">
        <f>MAX(J10:BC10)</f>
        <v>17.850000000000001</v>
      </c>
      <c r="H10" s="72"/>
      <c r="I10" s="80" t="s">
        <v>15</v>
      </c>
      <c r="J10" s="15">
        <v>17.850000000000001</v>
      </c>
      <c r="K10" s="15">
        <v>11.5</v>
      </c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>MAX(J12:BC12)</f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0</v>
      </c>
      <c r="E13" s="79">
        <f t="shared" si="1"/>
        <v>0</v>
      </c>
      <c r="F13" s="78">
        <f t="shared" si="2"/>
        <v>0</v>
      </c>
      <c r="G13" s="72">
        <f>MAX(J13:BC13)</f>
        <v>0</v>
      </c>
      <c r="H13" s="72"/>
      <c r="I13" s="80" t="s">
        <v>18</v>
      </c>
      <c r="J13" s="15"/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0</v>
      </c>
      <c r="E14" s="73">
        <f>SUM(E15:E20)</f>
        <v>0</v>
      </c>
      <c r="F14" s="72">
        <f t="shared" si="2"/>
        <v>0</v>
      </c>
      <c r="G14" s="152">
        <f>MAX(G15:G20)</f>
        <v>0</v>
      </c>
      <c r="H14" s="152">
        <f>H18</f>
        <v>0</v>
      </c>
      <c r="I14" s="85" t="s">
        <v>19</v>
      </c>
      <c r="J14" s="89">
        <f>COUNTIFS($J15:$BB20,"&gt;9,99",$J15:$BB20,"&lt;20")</f>
        <v>0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ht="15" hidden="1" customHeight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3">SUM(J15:AZ15)</f>
        <v>0</v>
      </c>
      <c r="E15" s="79">
        <f t="shared" ref="E15:E20" si="4">COUNT(J15:AZ15)</f>
        <v>0</v>
      </c>
      <c r="F15" s="78">
        <f t="shared" si="2"/>
        <v>0</v>
      </c>
      <c r="G15" s="72">
        <f>MAX(J15:BC15)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ht="15" hidden="1" customHeight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3"/>
        <v>0</v>
      </c>
      <c r="E16" s="79">
        <f t="shared" si="4"/>
        <v>0</v>
      </c>
      <c r="F16" s="78">
        <f t="shared" si="2"/>
        <v>0</v>
      </c>
      <c r="G16" s="72">
        <f>MAX(J16:BC16)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ht="15" hidden="1" customHeight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3"/>
        <v>0</v>
      </c>
      <c r="E17" s="79">
        <f t="shared" si="4"/>
        <v>0</v>
      </c>
      <c r="F17" s="78">
        <f t="shared" si="2"/>
        <v>0</v>
      </c>
      <c r="G17" s="72">
        <f>MAX(J17:BC17)</f>
        <v>0</v>
      </c>
      <c r="H17" s="72"/>
      <c r="I17" s="80" t="s">
        <v>15</v>
      </c>
      <c r="J17" s="15"/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ht="15" hidden="1" customHeight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3"/>
        <v>0</v>
      </c>
      <c r="E18" s="79">
        <f t="shared" si="4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ht="15" hidden="1" customHeight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3"/>
        <v>0</v>
      </c>
      <c r="E19" s="79">
        <f t="shared" si="4"/>
        <v>0</v>
      </c>
      <c r="F19" s="78">
        <f t="shared" si="2"/>
        <v>0</v>
      </c>
      <c r="G19" s="72">
        <f>MAX(J19:BC19)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ht="15" hidden="1" customHeight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3"/>
        <v>0</v>
      </c>
      <c r="E20" s="79">
        <f t="shared" si="4"/>
        <v>0</v>
      </c>
      <c r="F20" s="78">
        <f t="shared" si="2"/>
        <v>0</v>
      </c>
      <c r="G20" s="72">
        <f>MAX(J20:BC20)</f>
        <v>0</v>
      </c>
      <c r="H20" s="72"/>
      <c r="I20" s="80" t="s">
        <v>18</v>
      </c>
      <c r="J20" s="15"/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5.35</v>
      </c>
      <c r="E21" s="73">
        <f>SUM(E22:E27)</f>
        <v>1</v>
      </c>
      <c r="F21" s="72">
        <f t="shared" si="2"/>
        <v>5.35</v>
      </c>
      <c r="G21" s="152">
        <f>MAX(G22:G27)</f>
        <v>5.35</v>
      </c>
      <c r="H21" s="152">
        <f>H25</f>
        <v>0</v>
      </c>
      <c r="I21" s="85" t="s">
        <v>19</v>
      </c>
      <c r="J21" s="89">
        <f>COUNTIFS($J22:$BB27,"&gt;9,99",$J22:$BB27,"&lt;20")</f>
        <v>0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ht="15" hidden="1" customHeight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5">SUM(J22:AZ22)</f>
        <v>0</v>
      </c>
      <c r="E22" s="79">
        <f t="shared" ref="E22:E27" si="6">COUNT(J22:AZ22)</f>
        <v>0</v>
      </c>
      <c r="F22" s="78">
        <f t="shared" si="2"/>
        <v>0</v>
      </c>
      <c r="G22" s="72">
        <f>MAX(J22:BC22)</f>
        <v>0</v>
      </c>
      <c r="H22" s="72"/>
      <c r="I22" s="80" t="s">
        <v>13</v>
      </c>
      <c r="J22" s="15"/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ht="15" hidden="1" customHeight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5"/>
        <v>5.35</v>
      </c>
      <c r="E23" s="79">
        <f t="shared" si="6"/>
        <v>1</v>
      </c>
      <c r="F23" s="78">
        <f t="shared" si="2"/>
        <v>5.35</v>
      </c>
      <c r="G23" s="72">
        <f>MAX(J23:BC23)</f>
        <v>5.35</v>
      </c>
      <c r="H23" s="72"/>
      <c r="I23" s="80" t="s">
        <v>14</v>
      </c>
      <c r="J23" s="15">
        <v>5.35</v>
      </c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ht="15" hidden="1" customHeight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5"/>
        <v>0</v>
      </c>
      <c r="E24" s="79">
        <f t="shared" si="6"/>
        <v>0</v>
      </c>
      <c r="F24" s="78">
        <f t="shared" si="2"/>
        <v>0</v>
      </c>
      <c r="G24" s="72">
        <f>MAX(J24:BC24)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ht="15" hidden="1" customHeight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5"/>
        <v>0</v>
      </c>
      <c r="E25" s="79">
        <f t="shared" si="6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ht="15" hidden="1" customHeight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5"/>
        <v>0</v>
      </c>
      <c r="E26" s="79">
        <f t="shared" si="6"/>
        <v>0</v>
      </c>
      <c r="F26" s="78">
        <f t="shared" si="2"/>
        <v>0</v>
      </c>
      <c r="G26" s="72">
        <f>MAX(J26:BC26)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ht="15" hidden="1" customHeight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5"/>
        <v>0</v>
      </c>
      <c r="E27" s="79">
        <f t="shared" si="6"/>
        <v>0</v>
      </c>
      <c r="F27" s="78">
        <f t="shared" si="2"/>
        <v>0</v>
      </c>
      <c r="G27" s="72">
        <f>MAX(J27:BC27)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0</v>
      </c>
      <c r="E28" s="73">
        <f>SUM(E29:E34)</f>
        <v>0</v>
      </c>
      <c r="F28" s="72">
        <f t="shared" si="2"/>
        <v>0</v>
      </c>
      <c r="G28" s="152">
        <f>MAX(G29:G34)</f>
        <v>0</v>
      </c>
      <c r="H28" s="152">
        <f>H32</f>
        <v>0</v>
      </c>
      <c r="I28" s="85" t="s">
        <v>19</v>
      </c>
      <c r="J28" s="89">
        <f>COUNTIFS($J29:$BB34,"&gt;9,99",$J29:$BB34,"&lt;20")</f>
        <v>0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ht="15" hidden="1" customHeight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7">SUM(J29:AZ29)</f>
        <v>0</v>
      </c>
      <c r="E29" s="79">
        <f t="shared" ref="E29:E34" si="8">COUNT(J29:AZ29)</f>
        <v>0</v>
      </c>
      <c r="F29" s="78">
        <f t="shared" si="2"/>
        <v>0</v>
      </c>
      <c r="G29" s="72">
        <f>MAX(J29:BC29)</f>
        <v>0</v>
      </c>
      <c r="H29" s="72"/>
      <c r="I29" s="80" t="s">
        <v>13</v>
      </c>
      <c r="J29" s="15"/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ht="15" hidden="1" customHeight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7"/>
        <v>0</v>
      </c>
      <c r="E30" s="79">
        <f t="shared" si="8"/>
        <v>0</v>
      </c>
      <c r="F30" s="78">
        <f t="shared" si="2"/>
        <v>0</v>
      </c>
      <c r="G30" s="72">
        <f>MAX(J30:BC30)</f>
        <v>0</v>
      </c>
      <c r="H30" s="72"/>
      <c r="I30" s="80" t="s">
        <v>14</v>
      </c>
      <c r="J30" s="15"/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ht="15" hidden="1" customHeight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7"/>
        <v>0</v>
      </c>
      <c r="E31" s="79">
        <f t="shared" si="8"/>
        <v>0</v>
      </c>
      <c r="F31" s="78">
        <f t="shared" si="2"/>
        <v>0</v>
      </c>
      <c r="G31" s="72">
        <f>MAX(J31:BC31)</f>
        <v>0</v>
      </c>
      <c r="H31" s="72"/>
      <c r="I31" s="80" t="s">
        <v>15</v>
      </c>
      <c r="J31" s="15"/>
      <c r="K31" s="15"/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ht="15" hidden="1" customHeight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7"/>
        <v>0</v>
      </c>
      <c r="E32" s="79">
        <f t="shared" si="8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ht="15" hidden="1" customHeight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7"/>
        <v>0</v>
      </c>
      <c r="E33" s="79">
        <f t="shared" si="8"/>
        <v>0</v>
      </c>
      <c r="F33" s="78">
        <f t="shared" si="2"/>
        <v>0</v>
      </c>
      <c r="G33" s="72">
        <f>MAX(J33:BC33)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ht="15" hidden="1" customHeight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7"/>
        <v>0</v>
      </c>
      <c r="E34" s="79">
        <f t="shared" si="8"/>
        <v>0</v>
      </c>
      <c r="F34" s="78">
        <f t="shared" si="2"/>
        <v>0</v>
      </c>
      <c r="G34" s="72">
        <f>MAX(J34:BC34)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23.774999999999999</v>
      </c>
      <c r="E35" s="73">
        <f>SUM(E36:E41)</f>
        <v>2</v>
      </c>
      <c r="F35" s="72">
        <f t="shared" si="2"/>
        <v>11.887499999999999</v>
      </c>
      <c r="G35" s="152">
        <f>MAX(G36:G41)</f>
        <v>12.775</v>
      </c>
      <c r="H35" s="152">
        <f>H39</f>
        <v>0</v>
      </c>
      <c r="I35" s="85" t="s">
        <v>19</v>
      </c>
      <c r="J35" s="89">
        <f>COUNTIFS($J36:$BB41,"&gt;9,99",$J36:$BB41,"&lt;20")</f>
        <v>2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ht="15" hidden="1" customHeight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9">SUM(J36:AZ36)</f>
        <v>0</v>
      </c>
      <c r="E36" s="79">
        <f t="shared" ref="E36:E41" si="10">COUNT(J36:AZ36)</f>
        <v>0</v>
      </c>
      <c r="F36" s="78">
        <f t="shared" si="2"/>
        <v>0</v>
      </c>
      <c r="G36" s="72">
        <f>MAX(J36:BC36)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ht="15" hidden="1" customHeight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9"/>
        <v>0</v>
      </c>
      <c r="E37" s="79">
        <f t="shared" si="10"/>
        <v>0</v>
      </c>
      <c r="F37" s="78">
        <f t="shared" si="2"/>
        <v>0</v>
      </c>
      <c r="G37" s="72">
        <f>MAX(J37:BC37)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ht="15" hidden="1" customHeight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9"/>
        <v>23.774999999999999</v>
      </c>
      <c r="E38" s="79">
        <f t="shared" si="10"/>
        <v>2</v>
      </c>
      <c r="F38" s="78">
        <f t="shared" si="2"/>
        <v>11.887499999999999</v>
      </c>
      <c r="G38" s="72">
        <f>MAX(J38:BC38)</f>
        <v>12.775</v>
      </c>
      <c r="H38" s="72"/>
      <c r="I38" s="80" t="s">
        <v>15</v>
      </c>
      <c r="J38" s="15">
        <v>12.775</v>
      </c>
      <c r="K38" s="15">
        <v>11</v>
      </c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ht="15" hidden="1" customHeight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9"/>
        <v>0</v>
      </c>
      <c r="E39" s="79">
        <f t="shared" si="10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9"/>
        <v>0</v>
      </c>
      <c r="E40" s="79">
        <f t="shared" si="10"/>
        <v>0</v>
      </c>
      <c r="F40" s="78">
        <f t="shared" si="2"/>
        <v>0</v>
      </c>
      <c r="G40" s="72">
        <f>MAX(J40:BC40)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9"/>
        <v>0</v>
      </c>
      <c r="E41" s="79">
        <f t="shared" si="10"/>
        <v>0</v>
      </c>
      <c r="F41" s="78">
        <f t="shared" si="2"/>
        <v>0</v>
      </c>
      <c r="G41" s="72">
        <f>MAX(J41:BC41)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24.925000000000001</v>
      </c>
      <c r="E42" s="73">
        <f>SUM(E43:E48)</f>
        <v>2</v>
      </c>
      <c r="F42" s="72">
        <f t="shared" si="2"/>
        <v>12.4625</v>
      </c>
      <c r="G42" s="152">
        <f>MAX(G43:G48)</f>
        <v>14.05</v>
      </c>
      <c r="H42" s="152">
        <f>H46</f>
        <v>0</v>
      </c>
      <c r="I42" s="85" t="s">
        <v>19</v>
      </c>
      <c r="J42" s="89">
        <f>COUNTIFS($J43:$BB48,"&gt;9,99",$J43:$BB48,"&lt;20")</f>
        <v>2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1">SUM(J43:AZ43)</f>
        <v>14.05</v>
      </c>
      <c r="E43" s="79">
        <f t="shared" ref="E43:E48" si="12">COUNT(J43:AZ43)</f>
        <v>1</v>
      </c>
      <c r="F43" s="78">
        <f t="shared" si="2"/>
        <v>14.05</v>
      </c>
      <c r="G43" s="72">
        <f>MAX(J43:BC43)</f>
        <v>14.05</v>
      </c>
      <c r="H43" s="72"/>
      <c r="I43" s="80" t="s">
        <v>13</v>
      </c>
      <c r="J43" s="15">
        <v>14.05</v>
      </c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1"/>
        <v>0</v>
      </c>
      <c r="E44" s="79">
        <f t="shared" si="12"/>
        <v>0</v>
      </c>
      <c r="F44" s="78">
        <f t="shared" si="2"/>
        <v>0</v>
      </c>
      <c r="G44" s="72">
        <f>MAX(J44:BC44)</f>
        <v>0</v>
      </c>
      <c r="H44" s="72"/>
      <c r="I44" s="80" t="s">
        <v>14</v>
      </c>
      <c r="J44" s="15"/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1"/>
        <v>10.875</v>
      </c>
      <c r="E45" s="79">
        <f t="shared" si="12"/>
        <v>1</v>
      </c>
      <c r="F45" s="78">
        <f t="shared" si="2"/>
        <v>10.875</v>
      </c>
      <c r="G45" s="72">
        <f>MAX(J45:BC45)</f>
        <v>10.875</v>
      </c>
      <c r="H45" s="72"/>
      <c r="I45" s="80" t="s">
        <v>15</v>
      </c>
      <c r="J45" s="15">
        <v>10.875</v>
      </c>
      <c r="K45" s="15"/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1"/>
        <v>0</v>
      </c>
      <c r="E46" s="79">
        <f t="shared" si="12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1"/>
        <v>0</v>
      </c>
      <c r="E47" s="79">
        <f t="shared" si="12"/>
        <v>0</v>
      </c>
      <c r="F47" s="78">
        <f t="shared" si="2"/>
        <v>0</v>
      </c>
      <c r="G47" s="72">
        <f>MAX(J47:BC47)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1"/>
        <v>0</v>
      </c>
      <c r="E48" s="79">
        <f t="shared" si="12"/>
        <v>0</v>
      </c>
      <c r="F48" s="78">
        <f t="shared" si="2"/>
        <v>0</v>
      </c>
      <c r="G48" s="72">
        <f>MAX(J48:BC48)</f>
        <v>0</v>
      </c>
      <c r="H48" s="72"/>
      <c r="I48" s="80" t="s">
        <v>18</v>
      </c>
      <c r="J48" s="15"/>
      <c r="K48" s="15"/>
      <c r="L48" s="15"/>
      <c r="M48" s="1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16.2</v>
      </c>
      <c r="E49" s="73">
        <f>SUM(E50:E55)</f>
        <v>1</v>
      </c>
      <c r="F49" s="72">
        <f t="shared" ref="F49:F83" si="13">IF(E49=0,0,D49/E49)</f>
        <v>16.2</v>
      </c>
      <c r="G49" s="152">
        <f>MAX(G50:G55)</f>
        <v>16.2</v>
      </c>
      <c r="H49" s="152">
        <f>H53</f>
        <v>0</v>
      </c>
      <c r="I49" s="85" t="s">
        <v>19</v>
      </c>
      <c r="J49" s="89">
        <f>COUNTIFS($J50:$BB55,"&gt;9,99",$J50:$BB55,"&lt;20")</f>
        <v>1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16.2</v>
      </c>
      <c r="E50" s="79">
        <f t="shared" ref="E50:E55" si="15">COUNT(J50:AZ50)</f>
        <v>1</v>
      </c>
      <c r="F50" s="78">
        <f t="shared" si="13"/>
        <v>16.2</v>
      </c>
      <c r="G50" s="72">
        <f>MAX(J50:BC50)</f>
        <v>16.2</v>
      </c>
      <c r="H50" s="72"/>
      <c r="I50" s="80" t="s">
        <v>13</v>
      </c>
      <c r="J50" s="15">
        <v>16.2</v>
      </c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0</v>
      </c>
      <c r="E51" s="79">
        <f t="shared" si="15"/>
        <v>0</v>
      </c>
      <c r="F51" s="78">
        <f t="shared" si="13"/>
        <v>0</v>
      </c>
      <c r="G51" s="72">
        <f>MAX(J51:BC51)</f>
        <v>0</v>
      </c>
      <c r="H51" s="72"/>
      <c r="I51" s="80" t="s">
        <v>14</v>
      </c>
      <c r="J51" s="15"/>
      <c r="K51" s="15"/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13"/>
        <v>0</v>
      </c>
      <c r="G52" s="72">
        <f>MAX(J52:BC52)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13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13"/>
        <v>0</v>
      </c>
      <c r="G54" s="72">
        <f>MAX(J54:BC54)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0</v>
      </c>
      <c r="E55" s="79">
        <f t="shared" si="15"/>
        <v>0</v>
      </c>
      <c r="F55" s="78">
        <f t="shared" si="13"/>
        <v>0</v>
      </c>
      <c r="G55" s="72">
        <f>MAX(J55:BC55)</f>
        <v>0</v>
      </c>
      <c r="H55" s="72"/>
      <c r="I55" s="80" t="s">
        <v>18</v>
      </c>
      <c r="J55" s="15"/>
      <c r="K55" s="15"/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35.274999999999999</v>
      </c>
      <c r="E56" s="73">
        <f>SUM(E57:E62)</f>
        <v>4</v>
      </c>
      <c r="F56" s="72">
        <f t="shared" si="13"/>
        <v>8.8187499999999996</v>
      </c>
      <c r="G56" s="152">
        <f>MAX(G57:G62)</f>
        <v>11.275</v>
      </c>
      <c r="H56" s="152">
        <f>H60</f>
        <v>0</v>
      </c>
      <c r="I56" s="85" t="s">
        <v>19</v>
      </c>
      <c r="J56" s="89">
        <f>COUNTIFS($J57:$BB62,"&gt;9,99",$J57:$BB62,"&lt;20")</f>
        <v>2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11.275</v>
      </c>
      <c r="E57" s="79">
        <f t="shared" ref="E57:E62" si="17">COUNT(J57:AZ57)</f>
        <v>1</v>
      </c>
      <c r="F57" s="78">
        <f t="shared" si="13"/>
        <v>11.275</v>
      </c>
      <c r="G57" s="72">
        <f>MAX(J57:BC57)</f>
        <v>11.275</v>
      </c>
      <c r="H57" s="72"/>
      <c r="I57" s="80" t="s">
        <v>13</v>
      </c>
      <c r="J57" s="15">
        <v>11.275</v>
      </c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8.5</v>
      </c>
      <c r="E58" s="79">
        <f t="shared" si="17"/>
        <v>1</v>
      </c>
      <c r="F58" s="78">
        <f t="shared" si="13"/>
        <v>8.5</v>
      </c>
      <c r="G58" s="72">
        <f>MAX(J58:BC58)</f>
        <v>8.5</v>
      </c>
      <c r="H58" s="72"/>
      <c r="I58" s="80" t="s">
        <v>14</v>
      </c>
      <c r="J58" s="15">
        <v>8.5</v>
      </c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10.3</v>
      </c>
      <c r="E59" s="79">
        <f t="shared" si="17"/>
        <v>1</v>
      </c>
      <c r="F59" s="78">
        <f t="shared" si="13"/>
        <v>10.3</v>
      </c>
      <c r="G59" s="72">
        <f>MAX(J59:BC59)</f>
        <v>10.3</v>
      </c>
      <c r="H59" s="72"/>
      <c r="I59" s="80" t="s">
        <v>15</v>
      </c>
      <c r="J59" s="15">
        <v>10.3</v>
      </c>
      <c r="K59" s="15"/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13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5.2</v>
      </c>
      <c r="E61" s="79">
        <f t="shared" si="17"/>
        <v>1</v>
      </c>
      <c r="F61" s="78">
        <f t="shared" si="13"/>
        <v>5.2</v>
      </c>
      <c r="G61" s="72">
        <f>MAX(J61:BC61)</f>
        <v>5.2</v>
      </c>
      <c r="H61" s="72"/>
      <c r="I61" s="80" t="s">
        <v>17</v>
      </c>
      <c r="J61" s="15">
        <v>5.2</v>
      </c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0</v>
      </c>
      <c r="E62" s="79">
        <f t="shared" si="17"/>
        <v>0</v>
      </c>
      <c r="F62" s="78">
        <f t="shared" si="13"/>
        <v>0</v>
      </c>
      <c r="G62" s="72">
        <f>MAX(J62:BC62)</f>
        <v>0</v>
      </c>
      <c r="H62" s="72"/>
      <c r="I62" s="80" t="s">
        <v>18</v>
      </c>
      <c r="J62" s="15"/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72.099999999999994</v>
      </c>
      <c r="E63" s="73">
        <f>SUM(E64:E69)</f>
        <v>7</v>
      </c>
      <c r="F63" s="72">
        <f t="shared" si="13"/>
        <v>10.299999999999999</v>
      </c>
      <c r="G63" s="152">
        <f>MAX(G64:G69)</f>
        <v>16.324999999999999</v>
      </c>
      <c r="H63" s="152">
        <f>H67</f>
        <v>0</v>
      </c>
      <c r="I63" s="85" t="s">
        <v>19</v>
      </c>
      <c r="J63" s="89">
        <f>COUNTIFS($J64:$BB69,"&gt;9,99",$J64:$BB69,"&lt;20")</f>
        <v>4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0</v>
      </c>
      <c r="E64" s="79">
        <f t="shared" ref="E64:E69" si="19">COUNT(J64:AZ64)</f>
        <v>0</v>
      </c>
      <c r="F64" s="78">
        <f t="shared" si="13"/>
        <v>0</v>
      </c>
      <c r="G64" s="72">
        <f>MAX(J64:BC64)</f>
        <v>0</v>
      </c>
      <c r="H64" s="72"/>
      <c r="I64" s="80" t="s">
        <v>13</v>
      </c>
      <c r="J64" s="15"/>
      <c r="K64" s="15"/>
      <c r="L64" s="15"/>
      <c r="M64" s="16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30.749999999999996</v>
      </c>
      <c r="E65" s="79">
        <f t="shared" si="19"/>
        <v>4</v>
      </c>
      <c r="F65" s="78">
        <f t="shared" si="13"/>
        <v>7.6874999999999991</v>
      </c>
      <c r="G65" s="72">
        <f>MAX(J65:BC65)</f>
        <v>14.925000000000001</v>
      </c>
      <c r="H65" s="72"/>
      <c r="I65" s="80" t="s">
        <v>14</v>
      </c>
      <c r="J65" s="15">
        <v>14.925000000000001</v>
      </c>
      <c r="K65" s="15">
        <v>4.7249999999999996</v>
      </c>
      <c r="L65" s="15">
        <v>7.7750000000000004</v>
      </c>
      <c r="M65" s="16">
        <v>3.3250000000000002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41.35</v>
      </c>
      <c r="E66" s="79">
        <f t="shared" si="19"/>
        <v>3</v>
      </c>
      <c r="F66" s="78">
        <f t="shared" si="13"/>
        <v>13.783333333333333</v>
      </c>
      <c r="G66" s="72">
        <f>MAX(J66:BC66)</f>
        <v>16.324999999999999</v>
      </c>
      <c r="H66" s="72"/>
      <c r="I66" s="80" t="s">
        <v>15</v>
      </c>
      <c r="J66" s="15">
        <v>11.625</v>
      </c>
      <c r="K66" s="15">
        <v>16.324999999999999</v>
      </c>
      <c r="L66" s="15">
        <v>13.4</v>
      </c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13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13"/>
        <v>0</v>
      </c>
      <c r="G68" s="72">
        <f>MAX(J68:BC68)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13"/>
        <v>0</v>
      </c>
      <c r="G69" s="72">
        <f>MAX(J69:BC69)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0</v>
      </c>
      <c r="E70" s="73">
        <f>SUM(E71:E76)</f>
        <v>0</v>
      </c>
      <c r="F70" s="72">
        <f t="shared" si="13"/>
        <v>0</v>
      </c>
      <c r="G70" s="152">
        <f>MAX(G71:G76)</f>
        <v>0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0">SUM(J71:AZ71)</f>
        <v>0</v>
      </c>
      <c r="E71" s="79">
        <f t="shared" ref="E71:E76" si="21">COUNT(J71:AZ71)</f>
        <v>0</v>
      </c>
      <c r="F71" s="78">
        <f t="shared" si="13"/>
        <v>0</v>
      </c>
      <c r="G71" s="72">
        <f>MAX(J71:BC71)</f>
        <v>0</v>
      </c>
      <c r="H71" s="72"/>
      <c r="I71" s="80" t="s">
        <v>13</v>
      </c>
      <c r="J71" s="15"/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0"/>
        <v>0</v>
      </c>
      <c r="E72" s="79">
        <f t="shared" si="21"/>
        <v>0</v>
      </c>
      <c r="F72" s="78">
        <f t="shared" si="13"/>
        <v>0</v>
      </c>
      <c r="G72" s="72">
        <f>MAX(J72:BC72)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0"/>
        <v>0</v>
      </c>
      <c r="E73" s="79">
        <f t="shared" si="21"/>
        <v>0</v>
      </c>
      <c r="F73" s="78">
        <f t="shared" si="13"/>
        <v>0</v>
      </c>
      <c r="G73" s="72">
        <f>MAX(J73:BC73)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0"/>
        <v>0</v>
      </c>
      <c r="E74" s="79">
        <f t="shared" si="21"/>
        <v>0</v>
      </c>
      <c r="F74" s="78">
        <f t="shared" si="13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0"/>
        <v>0</v>
      </c>
      <c r="E75" s="79">
        <f t="shared" si="21"/>
        <v>0</v>
      </c>
      <c r="F75" s="78">
        <f t="shared" si="13"/>
        <v>0</v>
      </c>
      <c r="G75" s="72">
        <f>MAX(J75:BC75)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0"/>
        <v>0</v>
      </c>
      <c r="E76" s="79">
        <f t="shared" si="21"/>
        <v>0</v>
      </c>
      <c r="F76" s="78">
        <f t="shared" si="13"/>
        <v>0</v>
      </c>
      <c r="G76" s="72">
        <f>MAX(J76:BC76)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0</v>
      </c>
      <c r="E77" s="123">
        <f>SUM(E78:E83)</f>
        <v>0</v>
      </c>
      <c r="F77" s="84">
        <f t="shared" si="13"/>
        <v>0</v>
      </c>
      <c r="G77" s="152">
        <f>MAX(G78:G83)</f>
        <v>0</v>
      </c>
      <c r="H77" s="152">
        <f>H81</f>
        <v>0</v>
      </c>
      <c r="I77" s="85" t="s">
        <v>19</v>
      </c>
      <c r="J77" s="89">
        <f>COUNTIFS($J78:$BB83,"&gt;9,99",$J78:$BB83,"&lt;20")</f>
        <v>0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2">SUM(J78:AZ78)</f>
        <v>0</v>
      </c>
      <c r="E78" s="79">
        <f t="shared" ref="E78:E83" si="23">COUNT(J78:AZ78)</f>
        <v>0</v>
      </c>
      <c r="F78" s="78">
        <f t="shared" si="13"/>
        <v>0</v>
      </c>
      <c r="G78" s="72">
        <f>MAX(J78:BC78)</f>
        <v>0</v>
      </c>
      <c r="H78" s="72"/>
      <c r="I78" s="87" t="s">
        <v>13</v>
      </c>
      <c r="J78" s="15"/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2"/>
        <v>0</v>
      </c>
      <c r="E79" s="79">
        <f t="shared" si="23"/>
        <v>0</v>
      </c>
      <c r="F79" s="78">
        <f t="shared" si="13"/>
        <v>0</v>
      </c>
      <c r="G79" s="72">
        <f>MAX(J79:BC79)</f>
        <v>0</v>
      </c>
      <c r="H79" s="72"/>
      <c r="I79" s="80" t="s">
        <v>14</v>
      </c>
      <c r="J79" s="15"/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2"/>
        <v>0</v>
      </c>
      <c r="E80" s="79">
        <f t="shared" si="23"/>
        <v>0</v>
      </c>
      <c r="F80" s="78">
        <f t="shared" si="13"/>
        <v>0</v>
      </c>
      <c r="G80" s="72">
        <f>MAX(J80:BC80)</f>
        <v>0</v>
      </c>
      <c r="H80" s="72"/>
      <c r="I80" s="80" t="s">
        <v>15</v>
      </c>
      <c r="J80" s="15"/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2"/>
        <v>0</v>
      </c>
      <c r="E81" s="79">
        <f t="shared" si="23"/>
        <v>0</v>
      </c>
      <c r="F81" s="78">
        <f t="shared" si="13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2"/>
        <v>0</v>
      </c>
      <c r="E82" s="79">
        <f t="shared" si="23"/>
        <v>0</v>
      </c>
      <c r="F82" s="78">
        <f t="shared" si="13"/>
        <v>0</v>
      </c>
      <c r="G82" s="72">
        <f>MAX(J82:BC82)</f>
        <v>0</v>
      </c>
      <c r="H82" s="72"/>
      <c r="I82" s="80" t="s">
        <v>17</v>
      </c>
      <c r="J82" s="15"/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2"/>
        <v>0</v>
      </c>
      <c r="E83" s="79">
        <f t="shared" si="23"/>
        <v>0</v>
      </c>
      <c r="F83" s="78">
        <f t="shared" si="13"/>
        <v>0</v>
      </c>
      <c r="G83" s="72">
        <f>MAX(J83:BC83)</f>
        <v>0</v>
      </c>
      <c r="H83" s="72"/>
      <c r="I83" s="80" t="s">
        <v>18</v>
      </c>
      <c r="J83" s="15"/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66.625</v>
      </c>
      <c r="E84" s="125">
        <f>SUM(E85:E90)</f>
        <v>10</v>
      </c>
      <c r="F84" s="124">
        <f>IF(E84=0,0,D84/E84)</f>
        <v>6.6624999999999996</v>
      </c>
      <c r="G84" s="154">
        <f>MAX(G85:G90)</f>
        <v>12.574999999999999</v>
      </c>
      <c r="H84" s="154">
        <f>H88</f>
        <v>0</v>
      </c>
      <c r="I84" s="126" t="s">
        <v>19</v>
      </c>
      <c r="J84" s="127">
        <f>COUNTIFS($J85:$BB90,"&gt;9,99",$J85:$BB90,"&lt;20")</f>
        <v>1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4">SUM(J85:AZ85)</f>
        <v>5.15</v>
      </c>
      <c r="E85" s="46">
        <f t="shared" ref="E85:E90" si="25">COUNT(J85:AZ85)</f>
        <v>1</v>
      </c>
      <c r="F85" s="45">
        <f t="shared" ref="F85:F140" si="26">IF(E85=0,0,D85/E85)</f>
        <v>5.15</v>
      </c>
      <c r="G85" s="40">
        <f>MAX(J85:BC85)</f>
        <v>5.15</v>
      </c>
      <c r="H85" s="40"/>
      <c r="I85" s="52" t="s">
        <v>13</v>
      </c>
      <c r="J85" s="15">
        <v>5.15</v>
      </c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4"/>
        <v>43.825000000000003</v>
      </c>
      <c r="E86" s="46">
        <f t="shared" si="25"/>
        <v>7</v>
      </c>
      <c r="F86" s="45">
        <f t="shared" si="26"/>
        <v>6.2607142857142861</v>
      </c>
      <c r="G86" s="40">
        <f>MAX(J86:BC86)</f>
        <v>9.6999999999999993</v>
      </c>
      <c r="H86" s="40"/>
      <c r="I86" s="52" t="s">
        <v>14</v>
      </c>
      <c r="J86" s="15">
        <v>1.125</v>
      </c>
      <c r="K86" s="15">
        <v>8.3249999999999993</v>
      </c>
      <c r="L86" s="15">
        <v>9.6999999999999993</v>
      </c>
      <c r="M86" s="16">
        <v>7.2249999999999996</v>
      </c>
      <c r="N86" s="15">
        <v>6.625</v>
      </c>
      <c r="O86" s="15">
        <v>6.7</v>
      </c>
      <c r="P86" s="15">
        <v>4.125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4"/>
        <v>12.574999999999999</v>
      </c>
      <c r="E87" s="46">
        <f t="shared" si="25"/>
        <v>1</v>
      </c>
      <c r="F87" s="45">
        <f t="shared" si="26"/>
        <v>12.574999999999999</v>
      </c>
      <c r="G87" s="40">
        <f>MAX(J87:BC87)</f>
        <v>12.574999999999999</v>
      </c>
      <c r="H87" s="40"/>
      <c r="I87" s="52" t="s">
        <v>15</v>
      </c>
      <c r="J87" s="15">
        <v>12.574999999999999</v>
      </c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4"/>
        <v>0</v>
      </c>
      <c r="E88" s="46">
        <f t="shared" si="25"/>
        <v>0</v>
      </c>
      <c r="F88" s="45">
        <f t="shared" si="26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4"/>
        <v>0</v>
      </c>
      <c r="E89" s="46">
        <f t="shared" si="25"/>
        <v>0</v>
      </c>
      <c r="F89" s="45">
        <f t="shared" si="26"/>
        <v>0</v>
      </c>
      <c r="G89" s="40">
        <f>MAX(J89:BC89)</f>
        <v>0</v>
      </c>
      <c r="H89" s="40"/>
      <c r="I89" s="52" t="s">
        <v>17</v>
      </c>
      <c r="J89" s="15"/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4"/>
        <v>5.0750000000000002</v>
      </c>
      <c r="E90" s="46">
        <f t="shared" si="25"/>
        <v>1</v>
      </c>
      <c r="F90" s="45">
        <f t="shared" si="26"/>
        <v>5.0750000000000002</v>
      </c>
      <c r="G90" s="40">
        <f>MAX(J90:BC90)</f>
        <v>5.0750000000000002</v>
      </c>
      <c r="H90" s="40"/>
      <c r="I90" s="52" t="s">
        <v>18</v>
      </c>
      <c r="J90" s="15">
        <v>5.0750000000000002</v>
      </c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0</v>
      </c>
      <c r="E91" s="41">
        <f>SUM(E92:E97)</f>
        <v>0</v>
      </c>
      <c r="F91" s="40">
        <f t="shared" si="26"/>
        <v>0</v>
      </c>
      <c r="G91" s="151">
        <f>MAX(G92:G97)</f>
        <v>0</v>
      </c>
      <c r="H91" s="151">
        <f>H95</f>
        <v>0</v>
      </c>
      <c r="I91" s="53" t="s">
        <v>19</v>
      </c>
      <c r="J91" s="54">
        <f>COUNTIFS($J92:$BB97,"&gt;9,99",$J92:$BB97,"&lt;20")</f>
        <v>0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7">SUM(J92:AZ92)</f>
        <v>0</v>
      </c>
      <c r="E92" s="46">
        <f t="shared" ref="E92:E97" si="28">COUNT(J92:AZ92)</f>
        <v>0</v>
      </c>
      <c r="F92" s="45">
        <f t="shared" si="26"/>
        <v>0</v>
      </c>
      <c r="G92" s="40">
        <f>MAX(J92:BC92)</f>
        <v>0</v>
      </c>
      <c r="H92" s="40"/>
      <c r="I92" s="52" t="s">
        <v>13</v>
      </c>
      <c r="J92" s="15"/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7"/>
        <v>0</v>
      </c>
      <c r="E93" s="46">
        <f t="shared" si="28"/>
        <v>0</v>
      </c>
      <c r="F93" s="45">
        <f t="shared" si="26"/>
        <v>0</v>
      </c>
      <c r="G93" s="40">
        <f>MAX(J93:BC93)</f>
        <v>0</v>
      </c>
      <c r="H93" s="40"/>
      <c r="I93" s="52" t="s">
        <v>14</v>
      </c>
      <c r="J93" s="15"/>
      <c r="K93" s="15"/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7"/>
        <v>0</v>
      </c>
      <c r="E94" s="46">
        <f t="shared" si="28"/>
        <v>0</v>
      </c>
      <c r="F94" s="45">
        <f t="shared" si="26"/>
        <v>0</v>
      </c>
      <c r="G94" s="40">
        <f>MAX(J94:BC94)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7"/>
        <v>0</v>
      </c>
      <c r="E95" s="46">
        <f t="shared" si="28"/>
        <v>0</v>
      </c>
      <c r="F95" s="45">
        <f t="shared" si="26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7"/>
        <v>0</v>
      </c>
      <c r="E96" s="46">
        <f t="shared" si="28"/>
        <v>0</v>
      </c>
      <c r="F96" s="45">
        <f t="shared" si="26"/>
        <v>0</v>
      </c>
      <c r="G96" s="40">
        <f>MAX(J96:BC96)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7"/>
        <v>0</v>
      </c>
      <c r="E97" s="46">
        <f t="shared" si="28"/>
        <v>0</v>
      </c>
      <c r="F97" s="45">
        <f t="shared" si="26"/>
        <v>0</v>
      </c>
      <c r="G97" s="40">
        <f>MAX(J97:BC97)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20.324999999999999</v>
      </c>
      <c r="E98" s="41">
        <f>SUM(E99:E104)</f>
        <v>2</v>
      </c>
      <c r="F98" s="40">
        <f t="shared" si="26"/>
        <v>10.1625</v>
      </c>
      <c r="G98" s="151">
        <f>MAX(G99:G104)</f>
        <v>13.6</v>
      </c>
      <c r="H98" s="151">
        <f>H102</f>
        <v>0</v>
      </c>
      <c r="I98" s="53" t="s">
        <v>19</v>
      </c>
      <c r="J98" s="54">
        <f>COUNTIFS($J99:$BB104,"&gt;9,99",$J99:$BB104,"&lt;20")</f>
        <v>1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29">SUM(J99:AZ99)</f>
        <v>0</v>
      </c>
      <c r="E99" s="46">
        <f t="shared" ref="E99:E104" si="30">COUNT(J99:AZ99)</f>
        <v>0</v>
      </c>
      <c r="F99" s="45">
        <f t="shared" si="26"/>
        <v>0</v>
      </c>
      <c r="G99" s="40">
        <f>MAX(J99:BC99)</f>
        <v>0</v>
      </c>
      <c r="H99" s="40"/>
      <c r="I99" s="52" t="s">
        <v>13</v>
      </c>
      <c r="J99" s="15"/>
      <c r="K99" s="15"/>
      <c r="L99" s="15"/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29"/>
        <v>6.7249999999999996</v>
      </c>
      <c r="E100" s="46">
        <f t="shared" si="30"/>
        <v>1</v>
      </c>
      <c r="F100" s="45">
        <f t="shared" si="26"/>
        <v>6.7249999999999996</v>
      </c>
      <c r="G100" s="40">
        <f>MAX(J100:BC100)</f>
        <v>6.7249999999999996</v>
      </c>
      <c r="H100" s="40"/>
      <c r="I100" s="52" t="s">
        <v>14</v>
      </c>
      <c r="J100" s="15">
        <v>6.7249999999999996</v>
      </c>
      <c r="K100" s="15"/>
      <c r="L100" s="15"/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29"/>
        <v>13.6</v>
      </c>
      <c r="E101" s="46">
        <f t="shared" si="30"/>
        <v>1</v>
      </c>
      <c r="F101" s="45">
        <f t="shared" si="26"/>
        <v>13.6</v>
      </c>
      <c r="G101" s="40">
        <f>MAX(J101:BC101)</f>
        <v>13.6</v>
      </c>
      <c r="H101" s="40"/>
      <c r="I101" s="52" t="s">
        <v>15</v>
      </c>
      <c r="J101" s="15">
        <v>13.6</v>
      </c>
      <c r="K101" s="15"/>
      <c r="L101" s="15"/>
      <c r="M101" s="16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29"/>
        <v>0</v>
      </c>
      <c r="E102" s="46">
        <f t="shared" si="30"/>
        <v>0</v>
      </c>
      <c r="F102" s="45">
        <f t="shared" si="26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29"/>
        <v>0</v>
      </c>
      <c r="E103" s="46">
        <f t="shared" si="30"/>
        <v>0</v>
      </c>
      <c r="F103" s="45">
        <f t="shared" si="26"/>
        <v>0</v>
      </c>
      <c r="G103" s="40">
        <f>MAX(J103:BC103)</f>
        <v>0</v>
      </c>
      <c r="H103" s="40"/>
      <c r="I103" s="52" t="s">
        <v>17</v>
      </c>
      <c r="J103" s="15"/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29"/>
        <v>0</v>
      </c>
      <c r="E104" s="46">
        <f t="shared" si="30"/>
        <v>0</v>
      </c>
      <c r="F104" s="45">
        <f t="shared" si="26"/>
        <v>0</v>
      </c>
      <c r="G104" s="40">
        <f>MAX(J104:BC104)</f>
        <v>0</v>
      </c>
      <c r="H104" s="40"/>
      <c r="I104" s="52" t="s">
        <v>18</v>
      </c>
      <c r="J104" s="15"/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11.1</v>
      </c>
      <c r="E105" s="41">
        <f>SUM(E106:E111)</f>
        <v>1</v>
      </c>
      <c r="F105" s="40">
        <f t="shared" si="26"/>
        <v>11.1</v>
      </c>
      <c r="G105" s="151">
        <f>MAX(G106:G111)</f>
        <v>11.1</v>
      </c>
      <c r="H105" s="151">
        <f>H109</f>
        <v>0</v>
      </c>
      <c r="I105" s="53" t="s">
        <v>19</v>
      </c>
      <c r="J105" s="54">
        <f>COUNTIFS($J106:$BB111,"&gt;9,99",$J106:$BB111,"&lt;20")</f>
        <v>1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1">SUM(J106:AZ106)</f>
        <v>11.1</v>
      </c>
      <c r="E106" s="46">
        <f t="shared" ref="E106:E111" si="32">COUNT(J106:AZ106)</f>
        <v>1</v>
      </c>
      <c r="F106" s="45">
        <f t="shared" si="26"/>
        <v>11.1</v>
      </c>
      <c r="G106" s="40">
        <f>MAX(J106:BC106)</f>
        <v>11.1</v>
      </c>
      <c r="H106" s="40"/>
      <c r="I106" s="52" t="s">
        <v>13</v>
      </c>
      <c r="J106" s="15">
        <v>11.1</v>
      </c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1"/>
        <v>0</v>
      </c>
      <c r="E107" s="46">
        <f t="shared" si="32"/>
        <v>0</v>
      </c>
      <c r="F107" s="45">
        <f t="shared" si="26"/>
        <v>0</v>
      </c>
      <c r="G107" s="40">
        <f>MAX(J107:BC107)</f>
        <v>0</v>
      </c>
      <c r="H107" s="40"/>
      <c r="I107" s="52" t="s">
        <v>14</v>
      </c>
      <c r="J107" s="15"/>
      <c r="K107" s="15"/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1"/>
        <v>0</v>
      </c>
      <c r="E108" s="46">
        <f t="shared" si="32"/>
        <v>0</v>
      </c>
      <c r="F108" s="45">
        <f t="shared" si="26"/>
        <v>0</v>
      </c>
      <c r="G108" s="40">
        <f>MAX(J108:BC108)</f>
        <v>0</v>
      </c>
      <c r="H108" s="40"/>
      <c r="I108" s="52" t="s">
        <v>15</v>
      </c>
      <c r="J108" s="15"/>
      <c r="K108" s="15"/>
      <c r="L108" s="15"/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1"/>
        <v>0</v>
      </c>
      <c r="E109" s="46">
        <f t="shared" si="32"/>
        <v>0</v>
      </c>
      <c r="F109" s="45">
        <f t="shared" si="26"/>
        <v>0</v>
      </c>
      <c r="G109" s="40"/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1"/>
        <v>0</v>
      </c>
      <c r="E110" s="46">
        <f t="shared" si="32"/>
        <v>0</v>
      </c>
      <c r="F110" s="45">
        <f t="shared" si="26"/>
        <v>0</v>
      </c>
      <c r="G110" s="40">
        <f>MAX(J110:BC110)</f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1"/>
        <v>0</v>
      </c>
      <c r="E111" s="46">
        <f t="shared" si="32"/>
        <v>0</v>
      </c>
      <c r="F111" s="45">
        <f t="shared" si="26"/>
        <v>0</v>
      </c>
      <c r="G111" s="40">
        <f>MAX(J111:BC111)</f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21.3</v>
      </c>
      <c r="E112" s="41">
        <f>SUM(E113:E118)</f>
        <v>2</v>
      </c>
      <c r="F112" s="40">
        <f t="shared" si="26"/>
        <v>10.65</v>
      </c>
      <c r="G112" s="151">
        <f>MAX(G113:G118)</f>
        <v>13.725</v>
      </c>
      <c r="H112" s="151">
        <f>H116</f>
        <v>0</v>
      </c>
      <c r="I112" s="53" t="s">
        <v>19</v>
      </c>
      <c r="J112" s="54">
        <f>COUNTIFS($J113:$BB118,"&gt;9,99",$J113:$BB118,"&lt;20")</f>
        <v>1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3">SUM(J113:AZ113)</f>
        <v>13.725</v>
      </c>
      <c r="E113" s="46">
        <f t="shared" ref="E113:E118" si="34">COUNT(J113:AZ113)</f>
        <v>1</v>
      </c>
      <c r="F113" s="45">
        <f t="shared" si="26"/>
        <v>13.725</v>
      </c>
      <c r="G113" s="40">
        <f>MAX(J113:BC113)</f>
        <v>13.725</v>
      </c>
      <c r="H113" s="40"/>
      <c r="I113" s="52" t="s">
        <v>13</v>
      </c>
      <c r="J113" s="15">
        <v>13.725</v>
      </c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3"/>
        <v>0</v>
      </c>
      <c r="E114" s="46">
        <f t="shared" si="34"/>
        <v>0</v>
      </c>
      <c r="F114" s="45">
        <f t="shared" si="26"/>
        <v>0</v>
      </c>
      <c r="G114" s="40">
        <f>MAX(J114:BC114)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3"/>
        <v>7.5750000000000002</v>
      </c>
      <c r="E115" s="46">
        <f t="shared" si="34"/>
        <v>1</v>
      </c>
      <c r="F115" s="45">
        <f t="shared" si="26"/>
        <v>7.5750000000000002</v>
      </c>
      <c r="G115" s="40">
        <f>MAX(J115:BC115)</f>
        <v>7.5750000000000002</v>
      </c>
      <c r="H115" s="40"/>
      <c r="I115" s="52" t="s">
        <v>15</v>
      </c>
      <c r="J115" s="15">
        <v>7.5750000000000002</v>
      </c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3"/>
        <v>0</v>
      </c>
      <c r="E116" s="46">
        <f t="shared" si="34"/>
        <v>0</v>
      </c>
      <c r="F116" s="45">
        <f t="shared" si="26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3"/>
        <v>0</v>
      </c>
      <c r="E117" s="46">
        <f t="shared" si="34"/>
        <v>0</v>
      </c>
      <c r="F117" s="45">
        <f t="shared" si="26"/>
        <v>0</v>
      </c>
      <c r="G117" s="40">
        <f>MAX(J117:BC117)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3"/>
        <v>0</v>
      </c>
      <c r="E118" s="46">
        <f t="shared" si="34"/>
        <v>0</v>
      </c>
      <c r="F118" s="45">
        <f t="shared" si="26"/>
        <v>0</v>
      </c>
      <c r="G118" s="40">
        <f>MAX(J118:BC118)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10.5</v>
      </c>
      <c r="E119" s="41">
        <f>SUM(E120:E125)</f>
        <v>1</v>
      </c>
      <c r="F119" s="40">
        <f t="shared" si="26"/>
        <v>10.5</v>
      </c>
      <c r="G119" s="151">
        <f>MAX(G120:G125)</f>
        <v>10.5</v>
      </c>
      <c r="H119" s="151">
        <f>H123</f>
        <v>0</v>
      </c>
      <c r="I119" s="53" t="s">
        <v>19</v>
      </c>
      <c r="J119" s="54">
        <f>COUNTIFS($J120:$BB125,"&gt;9,99",$J120:$BB125,"&lt;20")</f>
        <v>1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5">SUM(J120:AZ120)</f>
        <v>0</v>
      </c>
      <c r="E120" s="46">
        <f t="shared" ref="E120:E125" si="36">COUNT(J120:AZ120)</f>
        <v>0</v>
      </c>
      <c r="F120" s="45">
        <f t="shared" si="26"/>
        <v>0</v>
      </c>
      <c r="G120" s="40">
        <f>MAX(J120:BC120)</f>
        <v>0</v>
      </c>
      <c r="H120" s="40"/>
      <c r="I120" s="52" t="s">
        <v>13</v>
      </c>
      <c r="J120" s="15"/>
      <c r="K120" s="15"/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5"/>
        <v>0</v>
      </c>
      <c r="E121" s="46">
        <f t="shared" si="36"/>
        <v>0</v>
      </c>
      <c r="F121" s="45">
        <f t="shared" si="26"/>
        <v>0</v>
      </c>
      <c r="G121" s="40">
        <f>MAX(J121:BC121)</f>
        <v>0</v>
      </c>
      <c r="H121" s="40"/>
      <c r="I121" s="52" t="s">
        <v>14</v>
      </c>
      <c r="J121" s="15"/>
      <c r="K121" s="15"/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5"/>
        <v>10.5</v>
      </c>
      <c r="E122" s="46">
        <f t="shared" si="36"/>
        <v>1</v>
      </c>
      <c r="F122" s="45">
        <f t="shared" si="26"/>
        <v>10.5</v>
      </c>
      <c r="G122" s="40">
        <f>MAX(J122:BC122)</f>
        <v>10.5</v>
      </c>
      <c r="H122" s="40"/>
      <c r="I122" s="52" t="s">
        <v>15</v>
      </c>
      <c r="J122" s="15">
        <v>10.5</v>
      </c>
      <c r="K122" s="15"/>
      <c r="L122" s="15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5"/>
        <v>0</v>
      </c>
      <c r="E123" s="46">
        <f t="shared" si="36"/>
        <v>0</v>
      </c>
      <c r="F123" s="45">
        <f t="shared" si="26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5"/>
        <v>0</v>
      </c>
      <c r="E124" s="46">
        <f t="shared" si="36"/>
        <v>0</v>
      </c>
      <c r="F124" s="45">
        <f t="shared" si="26"/>
        <v>0</v>
      </c>
      <c r="G124" s="40">
        <f>MAX(J124:BC124)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5"/>
        <v>0</v>
      </c>
      <c r="E125" s="46">
        <f t="shared" si="36"/>
        <v>0</v>
      </c>
      <c r="F125" s="45">
        <f t="shared" si="26"/>
        <v>0</v>
      </c>
      <c r="G125" s="40">
        <f>MAX(J125:BC125)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77.024999999999991</v>
      </c>
      <c r="E126" s="41">
        <f>SUM(E127:E132)</f>
        <v>8</v>
      </c>
      <c r="F126" s="40">
        <f t="shared" si="26"/>
        <v>9.6281249999999989</v>
      </c>
      <c r="G126" s="151">
        <f>MAX(G127:G132)</f>
        <v>15.725</v>
      </c>
      <c r="H126" s="151">
        <f>H130</f>
        <v>0</v>
      </c>
      <c r="I126" s="53" t="s">
        <v>19</v>
      </c>
      <c r="J126" s="54">
        <f>COUNTIFS($J127:$BB132,"&gt;9,99",$J127:$BB132,"&lt;20")</f>
        <v>3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7">SUM(J127:AZ127)</f>
        <v>19.074999999999999</v>
      </c>
      <c r="E127" s="46">
        <f t="shared" ref="E127:E132" si="38">COUNT(J127:AZ127)</f>
        <v>2</v>
      </c>
      <c r="F127" s="45">
        <f t="shared" si="26"/>
        <v>9.5374999999999996</v>
      </c>
      <c r="G127" s="40">
        <f>MAX(J127:BC127)</f>
        <v>10.95</v>
      </c>
      <c r="H127" s="40"/>
      <c r="I127" s="52" t="s">
        <v>13</v>
      </c>
      <c r="J127" s="15">
        <v>10.95</v>
      </c>
      <c r="K127" s="15">
        <v>8.125</v>
      </c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7"/>
        <v>42.225000000000001</v>
      </c>
      <c r="E128" s="46">
        <f t="shared" si="38"/>
        <v>5</v>
      </c>
      <c r="F128" s="45">
        <f t="shared" si="26"/>
        <v>8.4450000000000003</v>
      </c>
      <c r="G128" s="40">
        <f>MAX(J128:BC128)</f>
        <v>10.975</v>
      </c>
      <c r="H128" s="40"/>
      <c r="I128" s="52" t="s">
        <v>14</v>
      </c>
      <c r="J128" s="15">
        <v>10.975</v>
      </c>
      <c r="K128" s="15">
        <v>7</v>
      </c>
      <c r="L128" s="15">
        <v>9.75</v>
      </c>
      <c r="M128" s="16">
        <v>7.4</v>
      </c>
      <c r="N128" s="15">
        <v>7.1</v>
      </c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7"/>
        <v>15.725</v>
      </c>
      <c r="E129" s="46">
        <f t="shared" si="38"/>
        <v>1</v>
      </c>
      <c r="F129" s="45">
        <f t="shared" si="26"/>
        <v>15.725</v>
      </c>
      <c r="G129" s="40">
        <f>MAX(J129:BC129)</f>
        <v>15.725</v>
      </c>
      <c r="H129" s="40"/>
      <c r="I129" s="52" t="s">
        <v>15</v>
      </c>
      <c r="J129" s="15">
        <v>15.725</v>
      </c>
      <c r="K129" s="15"/>
      <c r="L129" s="15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7"/>
        <v>0</v>
      </c>
      <c r="E130" s="46">
        <f t="shared" si="38"/>
        <v>0</v>
      </c>
      <c r="F130" s="45">
        <f t="shared" si="26"/>
        <v>0</v>
      </c>
      <c r="G130" s="40"/>
      <c r="H130" s="40">
        <f>MAX(J130:AZ130)</f>
        <v>0</v>
      </c>
      <c r="I130" s="52" t="s">
        <v>16</v>
      </c>
      <c r="J130" s="15"/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7"/>
        <v>0</v>
      </c>
      <c r="E131" s="46">
        <f t="shared" si="38"/>
        <v>0</v>
      </c>
      <c r="F131" s="45">
        <f t="shared" si="26"/>
        <v>0</v>
      </c>
      <c r="G131" s="40">
        <f>MAX(J131:BC131)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7"/>
        <v>0</v>
      </c>
      <c r="E132" s="46">
        <f t="shared" si="38"/>
        <v>0</v>
      </c>
      <c r="F132" s="45">
        <f t="shared" si="26"/>
        <v>0</v>
      </c>
      <c r="G132" s="40">
        <f>MAX(J132:BC132)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38.15</v>
      </c>
      <c r="E133" s="41">
        <f>SUM(E134:E139)</f>
        <v>4</v>
      </c>
      <c r="F133" s="40">
        <f t="shared" si="26"/>
        <v>9.5374999999999996</v>
      </c>
      <c r="G133" s="151">
        <f>MAX(G134:G139)</f>
        <v>11.975</v>
      </c>
      <c r="H133" s="151">
        <f>H137</f>
        <v>0</v>
      </c>
      <c r="I133" s="53" t="s">
        <v>19</v>
      </c>
      <c r="J133" s="54">
        <f>COUNTIFS($J134:$BB139,"&gt;9,99",$J134:$BB139,"&lt;20")</f>
        <v>2</v>
      </c>
      <c r="K133" s="54">
        <f>COUNTIFS($J134:$BB139,"&gt;19,99")</f>
        <v>0</v>
      </c>
      <c r="L133" s="54">
        <f>COUNTIFS($J137:$BA137,"&gt;4,99",$J137:$BA137,"&lt;9,99")</f>
        <v>0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39">SUM(J134:AZ134)</f>
        <v>7.95</v>
      </c>
      <c r="E134" s="46">
        <f t="shared" ref="E134:E139" si="40">COUNT(J134:AZ134)</f>
        <v>1</v>
      </c>
      <c r="F134" s="45">
        <f t="shared" si="26"/>
        <v>7.95</v>
      </c>
      <c r="G134" s="40">
        <f>MAX(J134:BC134)</f>
        <v>7.95</v>
      </c>
      <c r="H134" s="40"/>
      <c r="I134" s="52" t="s">
        <v>13</v>
      </c>
      <c r="J134" s="15">
        <v>7.95</v>
      </c>
      <c r="K134" s="15"/>
      <c r="L134" s="15"/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39"/>
        <v>30.2</v>
      </c>
      <c r="E135" s="46">
        <f t="shared" si="40"/>
        <v>3</v>
      </c>
      <c r="F135" s="45">
        <f t="shared" si="26"/>
        <v>10.066666666666666</v>
      </c>
      <c r="G135" s="40">
        <f>MAX(J135:BC135)</f>
        <v>11.975</v>
      </c>
      <c r="H135" s="40"/>
      <c r="I135" s="52" t="s">
        <v>14</v>
      </c>
      <c r="J135" s="15">
        <v>7.7750000000000004</v>
      </c>
      <c r="K135" s="15">
        <v>11.975</v>
      </c>
      <c r="L135" s="15">
        <v>10.45</v>
      </c>
      <c r="M135" s="16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39"/>
        <v>0</v>
      </c>
      <c r="E136" s="46">
        <f t="shared" si="40"/>
        <v>0</v>
      </c>
      <c r="F136" s="45">
        <f t="shared" si="26"/>
        <v>0</v>
      </c>
      <c r="G136" s="40">
        <f>MAX(J136:BC136)</f>
        <v>0</v>
      </c>
      <c r="H136" s="40"/>
      <c r="I136" s="52" t="s">
        <v>15</v>
      </c>
      <c r="J136" s="15"/>
      <c r="K136" s="15"/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39"/>
        <v>0</v>
      </c>
      <c r="E137" s="46">
        <f t="shared" si="40"/>
        <v>0</v>
      </c>
      <c r="F137" s="45">
        <f t="shared" si="26"/>
        <v>0</v>
      </c>
      <c r="G137" s="40"/>
      <c r="H137" s="40">
        <f>MAX(J137:AZ137)</f>
        <v>0</v>
      </c>
      <c r="I137" s="52" t="s">
        <v>16</v>
      </c>
      <c r="J137" s="15"/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39"/>
        <v>0</v>
      </c>
      <c r="E138" s="46">
        <f t="shared" si="40"/>
        <v>0</v>
      </c>
      <c r="F138" s="45">
        <f t="shared" si="26"/>
        <v>0</v>
      </c>
      <c r="G138" s="40">
        <f>MAX(J138:BC138)</f>
        <v>0</v>
      </c>
      <c r="H138" s="40"/>
      <c r="I138" s="52" t="s">
        <v>17</v>
      </c>
      <c r="J138" s="15"/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39"/>
        <v>0</v>
      </c>
      <c r="E139" s="46">
        <f t="shared" si="40"/>
        <v>0</v>
      </c>
      <c r="F139" s="45">
        <f t="shared" si="26"/>
        <v>0</v>
      </c>
      <c r="G139" s="40">
        <f>MAX(J139:BC139)</f>
        <v>0</v>
      </c>
      <c r="H139" s="40"/>
      <c r="I139" s="52" t="s">
        <v>18</v>
      </c>
      <c r="J139" s="15"/>
      <c r="K139" s="15"/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54.35</v>
      </c>
      <c r="E140" s="41">
        <f>SUM(E141:E146)</f>
        <v>10</v>
      </c>
      <c r="F140" s="40">
        <f t="shared" si="26"/>
        <v>5.4350000000000005</v>
      </c>
      <c r="G140" s="151">
        <f>MAX(G141:G146)</f>
        <v>7.0750000000000002</v>
      </c>
      <c r="H140" s="151">
        <f>H144</f>
        <v>0</v>
      </c>
      <c r="I140" s="53" t="s">
        <v>19</v>
      </c>
      <c r="J140" s="54">
        <f>COUNTIFS($J141:$BB146,"&gt;9,99",$J141:$BB146,"&lt;20")</f>
        <v>0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1">SUM(J141:AZ141)</f>
        <v>6.6</v>
      </c>
      <c r="E141" s="46">
        <f t="shared" ref="E141:E146" si="42">COUNT(J141:AZ141)</f>
        <v>1</v>
      </c>
      <c r="F141" s="45">
        <f t="shared" ref="F141:F147" si="43">IF(E141=0,0,D141/E141)</f>
        <v>6.6</v>
      </c>
      <c r="G141" s="40">
        <f>MAX(J141:BC141)</f>
        <v>6.6</v>
      </c>
      <c r="H141" s="40"/>
      <c r="I141" s="52" t="s">
        <v>13</v>
      </c>
      <c r="J141" s="15">
        <v>6.6</v>
      </c>
      <c r="K141" s="15"/>
      <c r="L141" s="15"/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1"/>
        <v>44.975000000000001</v>
      </c>
      <c r="E142" s="46">
        <f t="shared" si="42"/>
        <v>8</v>
      </c>
      <c r="F142" s="45">
        <f t="shared" si="43"/>
        <v>5.6218750000000002</v>
      </c>
      <c r="G142" s="40">
        <f>MAX(J142:BC142)</f>
        <v>7.0750000000000002</v>
      </c>
      <c r="H142" s="40"/>
      <c r="I142" s="52" t="s">
        <v>14</v>
      </c>
      <c r="J142" s="15">
        <v>6.9249999999999998</v>
      </c>
      <c r="K142" s="15">
        <v>5.85</v>
      </c>
      <c r="L142" s="15">
        <v>5.0250000000000004</v>
      </c>
      <c r="M142" s="16">
        <v>6.35</v>
      </c>
      <c r="N142" s="15">
        <v>2.35</v>
      </c>
      <c r="O142" s="15">
        <v>7.0750000000000002</v>
      </c>
      <c r="P142" s="15">
        <v>5.15</v>
      </c>
      <c r="Q142" s="15">
        <v>6.25</v>
      </c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1"/>
        <v>0</v>
      </c>
      <c r="E143" s="46">
        <f t="shared" si="42"/>
        <v>0</v>
      </c>
      <c r="F143" s="45">
        <f t="shared" si="43"/>
        <v>0</v>
      </c>
      <c r="G143" s="40">
        <f>MAX(J143:BC143)</f>
        <v>0</v>
      </c>
      <c r="H143" s="40"/>
      <c r="I143" s="52" t="s">
        <v>15</v>
      </c>
      <c r="J143" s="15"/>
      <c r="K143" s="15"/>
      <c r="L143" s="15"/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1"/>
        <v>0</v>
      </c>
      <c r="E144" s="46">
        <f t="shared" si="42"/>
        <v>0</v>
      </c>
      <c r="F144" s="45">
        <f t="shared" si="43"/>
        <v>0</v>
      </c>
      <c r="G144" s="40"/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1"/>
        <v>0</v>
      </c>
      <c r="E145" s="46">
        <f t="shared" si="42"/>
        <v>0</v>
      </c>
      <c r="F145" s="45">
        <f t="shared" si="43"/>
        <v>0</v>
      </c>
      <c r="G145" s="40">
        <f>MAX(J145:BC145)</f>
        <v>0</v>
      </c>
      <c r="H145" s="40"/>
      <c r="I145" s="52" t="s">
        <v>17</v>
      </c>
      <c r="J145" s="15"/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1"/>
        <v>2.7749999999999999</v>
      </c>
      <c r="E146" s="46">
        <f t="shared" si="42"/>
        <v>1</v>
      </c>
      <c r="F146" s="45">
        <f t="shared" si="43"/>
        <v>2.7749999999999999</v>
      </c>
      <c r="G146" s="40">
        <f>MAX(J146:BC146)</f>
        <v>2.7749999999999999</v>
      </c>
      <c r="H146" s="40"/>
      <c r="I146" s="52" t="s">
        <v>18</v>
      </c>
      <c r="J146" s="15">
        <v>2.7749999999999999</v>
      </c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24.925000000000001</v>
      </c>
      <c r="E147" s="122">
        <f>SUM(E148:E153)</f>
        <v>3</v>
      </c>
      <c r="F147" s="50">
        <f t="shared" si="43"/>
        <v>8.3083333333333336</v>
      </c>
      <c r="G147" s="151">
        <f>MAX(G148:G153)</f>
        <v>11.425000000000001</v>
      </c>
      <c r="H147" s="151">
        <f>H151</f>
        <v>0</v>
      </c>
      <c r="I147" s="53" t="s">
        <v>19</v>
      </c>
      <c r="J147" s="54">
        <f>COUNTIFS($J148:$BB153,"&gt;9,99",$J148:$BB153,"&lt;20")</f>
        <v>1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4">SUM(J148:AZ148)</f>
        <v>0</v>
      </c>
      <c r="E148" s="46">
        <f t="shared" ref="E148:E153" si="45">COUNT(J148:AZ148)</f>
        <v>0</v>
      </c>
      <c r="F148" s="45">
        <f t="shared" ref="F148:F153" si="46">IF(E148=0,0,D148/E148)</f>
        <v>0</v>
      </c>
      <c r="G148" s="40">
        <f>MAX(J148:BC148)</f>
        <v>0</v>
      </c>
      <c r="H148" s="40"/>
      <c r="I148" s="62" t="s">
        <v>13</v>
      </c>
      <c r="J148" s="15"/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4"/>
        <v>24.925000000000001</v>
      </c>
      <c r="E149" s="46">
        <f t="shared" si="45"/>
        <v>3</v>
      </c>
      <c r="F149" s="45">
        <f t="shared" si="46"/>
        <v>8.3083333333333336</v>
      </c>
      <c r="G149" s="40">
        <f>MAX(J149:BC149)</f>
        <v>11.425000000000001</v>
      </c>
      <c r="H149" s="40"/>
      <c r="I149" s="52" t="s">
        <v>14</v>
      </c>
      <c r="J149" s="15">
        <v>5.9749999999999996</v>
      </c>
      <c r="K149" s="15">
        <v>7.5250000000000004</v>
      </c>
      <c r="L149" s="15">
        <v>11.425000000000001</v>
      </c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4"/>
        <v>0</v>
      </c>
      <c r="E150" s="46">
        <f t="shared" si="45"/>
        <v>0</v>
      </c>
      <c r="F150" s="45">
        <f t="shared" si="46"/>
        <v>0</v>
      </c>
      <c r="G150" s="40">
        <f>MAX(J150:BC150)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4"/>
        <v>0</v>
      </c>
      <c r="E151" s="46">
        <f t="shared" si="45"/>
        <v>0</v>
      </c>
      <c r="F151" s="45">
        <f t="shared" si="46"/>
        <v>0</v>
      </c>
      <c r="G151" s="40"/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4"/>
        <v>0</v>
      </c>
      <c r="E152" s="46">
        <f t="shared" si="45"/>
        <v>0</v>
      </c>
      <c r="F152" s="45">
        <f t="shared" si="46"/>
        <v>0</v>
      </c>
      <c r="G152" s="40">
        <f>MAX(J152:BC152)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4"/>
        <v>0</v>
      </c>
      <c r="E153" s="46">
        <f t="shared" si="45"/>
        <v>0</v>
      </c>
      <c r="F153" s="45">
        <f t="shared" si="46"/>
        <v>0</v>
      </c>
      <c r="G153" s="40">
        <f>MAX(J153:BC153)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0</v>
      </c>
      <c r="E154" s="122">
        <f>SUM(E155:E160)</f>
        <v>0</v>
      </c>
      <c r="F154" s="50">
        <f t="shared" ref="F154:F160" si="47">IF(E154=0,0,D154/E154)</f>
        <v>0</v>
      </c>
      <c r="G154" s="151">
        <f>MAX(G155:G160)</f>
        <v>0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0</v>
      </c>
      <c r="E155" s="247">
        <f t="shared" ref="E155:E160" si="49">COUNT(J155:AZ155)</f>
        <v>0</v>
      </c>
      <c r="F155" s="51">
        <f t="shared" si="47"/>
        <v>0</v>
      </c>
      <c r="G155" s="50">
        <f>MAX(J155:BC155)</f>
        <v>0</v>
      </c>
      <c r="H155" s="50"/>
      <c r="I155" s="62" t="s">
        <v>13</v>
      </c>
      <c r="J155" s="15"/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0</v>
      </c>
      <c r="E156" s="247">
        <f t="shared" si="49"/>
        <v>0</v>
      </c>
      <c r="F156" s="51">
        <f t="shared" si="47"/>
        <v>0</v>
      </c>
      <c r="G156" s="50">
        <f>MAX(J156:BC156)</f>
        <v>0</v>
      </c>
      <c r="H156" s="50"/>
      <c r="I156" s="52" t="s">
        <v>14</v>
      </c>
      <c r="J156" s="15"/>
      <c r="K156" s="15"/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9"/>
        <v>0</v>
      </c>
      <c r="F157" s="51">
        <f t="shared" si="47"/>
        <v>0</v>
      </c>
      <c r="G157" s="50">
        <f>MAX(J157:BC157)</f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9"/>
        <v>0</v>
      </c>
      <c r="F158" s="51">
        <f t="shared" si="47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9"/>
        <v>0</v>
      </c>
      <c r="F159" s="51">
        <f t="shared" si="47"/>
        <v>0</v>
      </c>
      <c r="G159" s="50">
        <f>MAX(J159:BC159)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9"/>
        <v>0</v>
      </c>
      <c r="F160" s="51">
        <f t="shared" si="47"/>
        <v>0</v>
      </c>
      <c r="G160" s="50">
        <f>MAX(J160:BC160)</f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56.375</v>
      </c>
      <c r="E161" s="129">
        <f>SUM(E162:E167)</f>
        <v>9</v>
      </c>
      <c r="F161" s="128">
        <f>IF(E161=0,0,D161/E161)</f>
        <v>6.2638888888888893</v>
      </c>
      <c r="G161" s="155">
        <f>MAX(G162:G167)</f>
        <v>10.9</v>
      </c>
      <c r="H161" s="155">
        <f>H165</f>
        <v>0</v>
      </c>
      <c r="I161" s="130" t="s">
        <v>19</v>
      </c>
      <c r="J161" s="131">
        <f>COUNTIFS($J162:$BB167,"&gt;9,99",$J162:$BB167,"&lt;20")</f>
        <v>1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0">SUM(J162:AZ162)</f>
        <v>16.600000000000001</v>
      </c>
      <c r="E162" s="97">
        <f t="shared" ref="E162:E167" si="51">COUNT(J162:AZ162)</f>
        <v>2</v>
      </c>
      <c r="F162" s="96">
        <f t="shared" ref="F162:F217" si="52">IF(E162=0,0,D162/E162)</f>
        <v>8.3000000000000007</v>
      </c>
      <c r="G162" s="92">
        <f>MAX(J162:BC162)</f>
        <v>8.9499999999999993</v>
      </c>
      <c r="H162" s="92"/>
      <c r="I162" s="98" t="s">
        <v>13</v>
      </c>
      <c r="J162" s="15">
        <v>8.9499999999999993</v>
      </c>
      <c r="K162" s="15">
        <v>7.65</v>
      </c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0"/>
        <v>23.1</v>
      </c>
      <c r="E163" s="97">
        <f t="shared" si="51"/>
        <v>5</v>
      </c>
      <c r="F163" s="96">
        <f t="shared" si="52"/>
        <v>4.62</v>
      </c>
      <c r="G163" s="92">
        <f>MAX(J163:BC163)</f>
        <v>8</v>
      </c>
      <c r="H163" s="92"/>
      <c r="I163" s="98" t="s">
        <v>14</v>
      </c>
      <c r="J163" s="15">
        <v>5.3</v>
      </c>
      <c r="K163" s="15">
        <v>1.175</v>
      </c>
      <c r="L163" s="15">
        <v>6.6</v>
      </c>
      <c r="M163" s="16">
        <v>2.0249999999999999</v>
      </c>
      <c r="N163" s="15">
        <v>8</v>
      </c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0"/>
        <v>16.675000000000001</v>
      </c>
      <c r="E164" s="97">
        <f t="shared" si="51"/>
        <v>2</v>
      </c>
      <c r="F164" s="96">
        <f t="shared" si="52"/>
        <v>8.3375000000000004</v>
      </c>
      <c r="G164" s="92">
        <f>MAX(J164:BC164)</f>
        <v>10.9</v>
      </c>
      <c r="H164" s="92"/>
      <c r="I164" s="98" t="s">
        <v>15</v>
      </c>
      <c r="J164" s="15">
        <v>10.9</v>
      </c>
      <c r="K164" s="15">
        <v>5.7750000000000004</v>
      </c>
      <c r="L164" s="15"/>
      <c r="M164" s="16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0"/>
        <v>0</v>
      </c>
      <c r="E165" s="97">
        <f t="shared" si="51"/>
        <v>0</v>
      </c>
      <c r="F165" s="96">
        <f t="shared" si="52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0"/>
        <v>0</v>
      </c>
      <c r="E166" s="97">
        <f t="shared" si="51"/>
        <v>0</v>
      </c>
      <c r="F166" s="96">
        <f t="shared" si="52"/>
        <v>0</v>
      </c>
      <c r="G166" s="92">
        <f>MAX(J166:BC166)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0"/>
        <v>0</v>
      </c>
      <c r="E167" s="97">
        <f t="shared" si="51"/>
        <v>0</v>
      </c>
      <c r="F167" s="96">
        <f t="shared" si="52"/>
        <v>0</v>
      </c>
      <c r="G167" s="92">
        <f>MAX(J167:BC167)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32.625</v>
      </c>
      <c r="E168" s="93">
        <f>SUM(E169:E174)</f>
        <v>5</v>
      </c>
      <c r="F168" s="92">
        <f t="shared" si="52"/>
        <v>6.5250000000000004</v>
      </c>
      <c r="G168" s="153">
        <f>MAX(G169:G174)</f>
        <v>8.7249999999999996</v>
      </c>
      <c r="H168" s="153">
        <f>H172</f>
        <v>0</v>
      </c>
      <c r="I168" s="102" t="s">
        <v>19</v>
      </c>
      <c r="J168" s="105">
        <f>COUNTIFS($J169:$BB174,"&gt;9,99",$J169:$BB174,"&lt;20")</f>
        <v>0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3">SUM(J169:AZ169)</f>
        <v>5.125</v>
      </c>
      <c r="E169" s="97">
        <f t="shared" ref="E169:E174" si="54">COUNT(J169:AZ169)</f>
        <v>1</v>
      </c>
      <c r="F169" s="96">
        <f t="shared" si="52"/>
        <v>5.125</v>
      </c>
      <c r="G169" s="92">
        <f>MAX(J169:BC169)</f>
        <v>5.125</v>
      </c>
      <c r="H169" s="92"/>
      <c r="I169" s="98" t="s">
        <v>13</v>
      </c>
      <c r="J169" s="15">
        <v>5.125</v>
      </c>
      <c r="K169" s="15"/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3"/>
        <v>27.5</v>
      </c>
      <c r="E170" s="97">
        <f t="shared" si="54"/>
        <v>4</v>
      </c>
      <c r="F170" s="96">
        <f t="shared" si="52"/>
        <v>6.875</v>
      </c>
      <c r="G170" s="92">
        <f>MAX(J170:BC170)</f>
        <v>8.7249999999999996</v>
      </c>
      <c r="H170" s="92"/>
      <c r="I170" s="98" t="s">
        <v>14</v>
      </c>
      <c r="J170" s="15">
        <v>4.7</v>
      </c>
      <c r="K170" s="15">
        <v>5.4249999999999998</v>
      </c>
      <c r="L170" s="15">
        <v>8.65</v>
      </c>
      <c r="M170" s="16">
        <v>8.7249999999999996</v>
      </c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3"/>
        <v>0</v>
      </c>
      <c r="E171" s="97">
        <f t="shared" si="54"/>
        <v>0</v>
      </c>
      <c r="F171" s="96">
        <f t="shared" si="52"/>
        <v>0</v>
      </c>
      <c r="G171" s="92">
        <f>MAX(J171:BC171)</f>
        <v>0</v>
      </c>
      <c r="H171" s="92"/>
      <c r="I171" s="98" t="s">
        <v>15</v>
      </c>
      <c r="J171" s="15"/>
      <c r="K171" s="15"/>
      <c r="L171" s="15"/>
      <c r="M171" s="16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3"/>
        <v>0</v>
      </c>
      <c r="E172" s="97">
        <f t="shared" si="54"/>
        <v>0</v>
      </c>
      <c r="F172" s="96">
        <f t="shared" si="52"/>
        <v>0</v>
      </c>
      <c r="G172" s="92"/>
      <c r="H172" s="92">
        <f>MAX(J172:AZ172)</f>
        <v>0</v>
      </c>
      <c r="I172" s="98" t="s">
        <v>16</v>
      </c>
      <c r="J172" s="15"/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3"/>
        <v>0</v>
      </c>
      <c r="E173" s="97">
        <f t="shared" si="54"/>
        <v>0</v>
      </c>
      <c r="F173" s="96">
        <f t="shared" si="52"/>
        <v>0</v>
      </c>
      <c r="G173" s="92">
        <f>MAX(J173:BC173)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3"/>
        <v>0</v>
      </c>
      <c r="E174" s="97">
        <f t="shared" si="54"/>
        <v>0</v>
      </c>
      <c r="F174" s="96">
        <f t="shared" si="52"/>
        <v>0</v>
      </c>
      <c r="G174" s="92">
        <f>MAX(J174:BC174)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13.525</v>
      </c>
      <c r="E175" s="93">
        <f>SUM(E176:E181)</f>
        <v>2</v>
      </c>
      <c r="F175" s="92">
        <f t="shared" si="52"/>
        <v>6.7625000000000002</v>
      </c>
      <c r="G175" s="153">
        <f>MAX(G176:G181)</f>
        <v>7.65</v>
      </c>
      <c r="H175" s="153">
        <f>H179</f>
        <v>0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5">SUM(J176:AZ176)</f>
        <v>0</v>
      </c>
      <c r="E176" s="97">
        <f t="shared" ref="E176:E181" si="56">COUNT(J176:AZ176)</f>
        <v>0</v>
      </c>
      <c r="F176" s="96">
        <f t="shared" si="52"/>
        <v>0</v>
      </c>
      <c r="G176" s="92">
        <f>MAX(J176:BC176)</f>
        <v>0</v>
      </c>
      <c r="H176" s="92"/>
      <c r="I176" s="98" t="s">
        <v>13</v>
      </c>
      <c r="J176" s="15"/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5"/>
        <v>13.525</v>
      </c>
      <c r="E177" s="97">
        <f t="shared" si="56"/>
        <v>2</v>
      </c>
      <c r="F177" s="96">
        <f t="shared" si="52"/>
        <v>6.7625000000000002</v>
      </c>
      <c r="G177" s="92">
        <f>MAX(J177:BC177)</f>
        <v>7.65</v>
      </c>
      <c r="H177" s="92"/>
      <c r="I177" s="98" t="s">
        <v>14</v>
      </c>
      <c r="J177" s="15">
        <v>7.65</v>
      </c>
      <c r="K177" s="15">
        <v>5.875</v>
      </c>
      <c r="L177" s="15"/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5"/>
        <v>0</v>
      </c>
      <c r="E178" s="97">
        <f t="shared" si="56"/>
        <v>0</v>
      </c>
      <c r="F178" s="96">
        <f t="shared" si="52"/>
        <v>0</v>
      </c>
      <c r="G178" s="92">
        <f>MAX(J178:BC178)</f>
        <v>0</v>
      </c>
      <c r="H178" s="92"/>
      <c r="I178" s="98" t="s">
        <v>15</v>
      </c>
      <c r="J178" s="15"/>
      <c r="K178" s="15"/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5"/>
        <v>0</v>
      </c>
      <c r="E179" s="97">
        <f t="shared" si="56"/>
        <v>0</v>
      </c>
      <c r="F179" s="96">
        <f t="shared" si="52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5"/>
        <v>0</v>
      </c>
      <c r="E180" s="97">
        <f t="shared" si="56"/>
        <v>0</v>
      </c>
      <c r="F180" s="96">
        <f t="shared" si="52"/>
        <v>0</v>
      </c>
      <c r="G180" s="92">
        <f>MAX(J180:BC180)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5"/>
        <v>0</v>
      </c>
      <c r="E181" s="97">
        <f t="shared" si="56"/>
        <v>0</v>
      </c>
      <c r="F181" s="96">
        <f t="shared" si="52"/>
        <v>0</v>
      </c>
      <c r="G181" s="92">
        <f>MAX(J181:BC181)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90</v>
      </c>
      <c r="E182" s="93">
        <f>SUM(E183:E188)</f>
        <v>14</v>
      </c>
      <c r="F182" s="92">
        <f t="shared" si="52"/>
        <v>6.4285714285714288</v>
      </c>
      <c r="G182" s="153">
        <f>MAX(G183:G188)</f>
        <v>9.9</v>
      </c>
      <c r="H182" s="153">
        <f>H186</f>
        <v>0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7">SUM(J183:AZ183)</f>
        <v>8.5749999999999993</v>
      </c>
      <c r="E183" s="97">
        <f t="shared" ref="E183:E188" si="58">COUNT(J183:AZ183)</f>
        <v>1</v>
      </c>
      <c r="F183" s="96">
        <f t="shared" si="52"/>
        <v>8.5749999999999993</v>
      </c>
      <c r="G183" s="92">
        <f>MAX(J183:BC183)</f>
        <v>8.5749999999999993</v>
      </c>
      <c r="H183" s="92"/>
      <c r="I183" s="98" t="s">
        <v>13</v>
      </c>
      <c r="J183" s="15">
        <v>8.5749999999999993</v>
      </c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7"/>
        <v>50.85</v>
      </c>
      <c r="E184" s="97">
        <f t="shared" si="58"/>
        <v>9</v>
      </c>
      <c r="F184" s="96">
        <f t="shared" si="52"/>
        <v>5.65</v>
      </c>
      <c r="G184" s="92">
        <f>MAX(J184:BC184)</f>
        <v>8.5</v>
      </c>
      <c r="H184" s="92"/>
      <c r="I184" s="98" t="s">
        <v>14</v>
      </c>
      <c r="J184" s="15">
        <v>1.5</v>
      </c>
      <c r="K184" s="15">
        <v>1.7250000000000001</v>
      </c>
      <c r="L184" s="15">
        <v>8.5</v>
      </c>
      <c r="M184" s="16">
        <v>6.7249999999999996</v>
      </c>
      <c r="N184" s="15">
        <v>6.9249999999999998</v>
      </c>
      <c r="O184" s="15">
        <v>6.2</v>
      </c>
      <c r="P184" s="15">
        <v>7.9249999999999998</v>
      </c>
      <c r="Q184" s="15">
        <v>6.125</v>
      </c>
      <c r="R184" s="15">
        <v>5.2249999999999996</v>
      </c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7"/>
        <v>30.575000000000003</v>
      </c>
      <c r="E185" s="97">
        <f t="shared" si="58"/>
        <v>4</v>
      </c>
      <c r="F185" s="96">
        <f t="shared" si="52"/>
        <v>7.6437500000000007</v>
      </c>
      <c r="G185" s="92">
        <f>MAX(J185:BC185)</f>
        <v>9.9</v>
      </c>
      <c r="H185" s="92"/>
      <c r="I185" s="98" t="s">
        <v>15</v>
      </c>
      <c r="J185" s="15">
        <v>3.875</v>
      </c>
      <c r="K185" s="15">
        <v>6.9249999999999998</v>
      </c>
      <c r="L185" s="15">
        <v>9.875</v>
      </c>
      <c r="M185" s="16">
        <v>9.9</v>
      </c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7"/>
        <v>0</v>
      </c>
      <c r="E186" s="97">
        <f t="shared" si="58"/>
        <v>0</v>
      </c>
      <c r="F186" s="96">
        <f t="shared" si="52"/>
        <v>0</v>
      </c>
      <c r="G186" s="92"/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7"/>
        <v>0</v>
      </c>
      <c r="E187" s="97">
        <f t="shared" si="58"/>
        <v>0</v>
      </c>
      <c r="F187" s="96">
        <f t="shared" si="52"/>
        <v>0</v>
      </c>
      <c r="G187" s="92">
        <f>MAX(J187:BC187)</f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7"/>
        <v>0</v>
      </c>
      <c r="E188" s="97">
        <f t="shared" si="58"/>
        <v>0</v>
      </c>
      <c r="F188" s="96">
        <f t="shared" si="52"/>
        <v>0</v>
      </c>
      <c r="G188" s="92">
        <f>MAX(J188:BC188)</f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94.525000000000006</v>
      </c>
      <c r="E189" s="93">
        <f>SUM(E190:E195)</f>
        <v>14</v>
      </c>
      <c r="F189" s="92">
        <f t="shared" si="52"/>
        <v>6.7517857142857149</v>
      </c>
      <c r="G189" s="153">
        <f>MAX(G190:G195)</f>
        <v>10.6</v>
      </c>
      <c r="H189" s="153">
        <f>H193</f>
        <v>4.3250000000000002</v>
      </c>
      <c r="I189" s="102" t="s">
        <v>19</v>
      </c>
      <c r="J189" s="105">
        <f>COUNTIFS($J190:$BB195,"&gt;9,99",$J190:$BB195,"&lt;20")</f>
        <v>1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59">SUM(J190:AZ190)</f>
        <v>8.0749999999999993</v>
      </c>
      <c r="E190" s="97">
        <f t="shared" ref="E190:E195" si="60">COUNT(J190:AZ190)</f>
        <v>1</v>
      </c>
      <c r="F190" s="96">
        <f t="shared" si="52"/>
        <v>8.0749999999999993</v>
      </c>
      <c r="G190" s="92">
        <f>MAX(J190:BC190)</f>
        <v>8.0749999999999993</v>
      </c>
      <c r="H190" s="92"/>
      <c r="I190" s="98" t="s">
        <v>13</v>
      </c>
      <c r="J190" s="15">
        <v>8.0749999999999993</v>
      </c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59"/>
        <v>40.500000000000007</v>
      </c>
      <c r="E191" s="97">
        <f t="shared" si="60"/>
        <v>7</v>
      </c>
      <c r="F191" s="96">
        <f t="shared" si="52"/>
        <v>5.7857142857142865</v>
      </c>
      <c r="G191" s="92">
        <f>MAX(J191:BC191)</f>
        <v>8.25</v>
      </c>
      <c r="H191" s="92"/>
      <c r="I191" s="98" t="s">
        <v>14</v>
      </c>
      <c r="J191" s="15">
        <v>8.25</v>
      </c>
      <c r="K191" s="15">
        <v>4.7</v>
      </c>
      <c r="L191" s="15">
        <v>8.0250000000000004</v>
      </c>
      <c r="M191" s="16">
        <v>6.8</v>
      </c>
      <c r="N191" s="15">
        <v>3.6</v>
      </c>
      <c r="O191" s="15">
        <v>2.0499999999999998</v>
      </c>
      <c r="P191" s="15">
        <v>7.0750000000000002</v>
      </c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59"/>
        <v>32.950000000000003</v>
      </c>
      <c r="E192" s="97">
        <f t="shared" si="60"/>
        <v>4</v>
      </c>
      <c r="F192" s="96">
        <f t="shared" si="52"/>
        <v>8.2375000000000007</v>
      </c>
      <c r="G192" s="92">
        <f>MAX(J192:BC192)</f>
        <v>10.6</v>
      </c>
      <c r="H192" s="92"/>
      <c r="I192" s="98" t="s">
        <v>15</v>
      </c>
      <c r="J192" s="15">
        <v>7.875</v>
      </c>
      <c r="K192" s="15">
        <v>7.5250000000000004</v>
      </c>
      <c r="L192" s="15">
        <v>10.6</v>
      </c>
      <c r="M192" s="16">
        <v>6.95</v>
      </c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59"/>
        <v>4.3250000000000002</v>
      </c>
      <c r="E193" s="97">
        <f t="shared" si="60"/>
        <v>1</v>
      </c>
      <c r="F193" s="96">
        <f t="shared" si="52"/>
        <v>4.3250000000000002</v>
      </c>
      <c r="G193" s="92"/>
      <c r="H193" s="92">
        <f>MAX(J193:AZ193)</f>
        <v>4.3250000000000002</v>
      </c>
      <c r="I193" s="98" t="s">
        <v>16</v>
      </c>
      <c r="J193" s="15">
        <v>4.3250000000000002</v>
      </c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59"/>
        <v>8.6750000000000007</v>
      </c>
      <c r="E194" s="97">
        <f t="shared" si="60"/>
        <v>1</v>
      </c>
      <c r="F194" s="96">
        <f t="shared" si="52"/>
        <v>8.6750000000000007</v>
      </c>
      <c r="G194" s="92">
        <f>MAX(J194:BC194)</f>
        <v>8.6750000000000007</v>
      </c>
      <c r="H194" s="92"/>
      <c r="I194" s="98" t="s">
        <v>17</v>
      </c>
      <c r="J194" s="15">
        <v>8.6750000000000007</v>
      </c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59"/>
        <v>0</v>
      </c>
      <c r="E195" s="97">
        <f t="shared" si="60"/>
        <v>0</v>
      </c>
      <c r="F195" s="96">
        <f t="shared" si="52"/>
        <v>0</v>
      </c>
      <c r="G195" s="92">
        <f>MAX(J195:BC195)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6.9</v>
      </c>
      <c r="E196" s="93">
        <f>SUM(E197:E202)</f>
        <v>1</v>
      </c>
      <c r="F196" s="92">
        <f t="shared" si="52"/>
        <v>6.9</v>
      </c>
      <c r="G196" s="153">
        <f>MAX(G197:G202)</f>
        <v>6.9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1">SUM(J197:AZ197)</f>
        <v>0</v>
      </c>
      <c r="E197" s="97">
        <f t="shared" ref="E197:E202" si="62">COUNT(J197:AZ197)</f>
        <v>0</v>
      </c>
      <c r="F197" s="96">
        <f t="shared" si="52"/>
        <v>0</v>
      </c>
      <c r="G197" s="92">
        <f>MAX(J197:BC197)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1"/>
        <v>6.9</v>
      </c>
      <c r="E198" s="97">
        <f t="shared" si="62"/>
        <v>1</v>
      </c>
      <c r="F198" s="96">
        <f t="shared" si="52"/>
        <v>6.9</v>
      </c>
      <c r="G198" s="92">
        <f>MAX(J198:BC198)</f>
        <v>6.9</v>
      </c>
      <c r="H198" s="92"/>
      <c r="I198" s="98" t="s">
        <v>14</v>
      </c>
      <c r="J198" s="15">
        <v>6.9</v>
      </c>
      <c r="K198" s="15"/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1"/>
        <v>0</v>
      </c>
      <c r="E199" s="97">
        <f t="shared" si="62"/>
        <v>0</v>
      </c>
      <c r="F199" s="96">
        <f t="shared" si="52"/>
        <v>0</v>
      </c>
      <c r="G199" s="92">
        <f>MAX(J199:BC199)</f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1"/>
        <v>0</v>
      </c>
      <c r="E200" s="97">
        <f t="shared" si="62"/>
        <v>0</v>
      </c>
      <c r="F200" s="96">
        <f t="shared" si="52"/>
        <v>0</v>
      </c>
      <c r="G200" s="92"/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1"/>
        <v>0</v>
      </c>
      <c r="E201" s="97">
        <f t="shared" si="62"/>
        <v>0</v>
      </c>
      <c r="F201" s="96">
        <f t="shared" si="52"/>
        <v>0</v>
      </c>
      <c r="G201" s="92">
        <f>MAX(J201:BC201)</f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1"/>
        <v>0</v>
      </c>
      <c r="E202" s="97">
        <f t="shared" si="62"/>
        <v>0</v>
      </c>
      <c r="F202" s="96">
        <f t="shared" si="52"/>
        <v>0</v>
      </c>
      <c r="G202" s="92">
        <f>MAX(J202:BC202)</f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76.290000000000006</v>
      </c>
      <c r="E203" s="93">
        <f>SUM(E204:E209)</f>
        <v>8</v>
      </c>
      <c r="F203" s="92">
        <f t="shared" si="52"/>
        <v>9.5362500000000008</v>
      </c>
      <c r="G203" s="153">
        <f>MAX(G204:G209)</f>
        <v>13.925000000000001</v>
      </c>
      <c r="H203" s="153">
        <f>H207</f>
        <v>0</v>
      </c>
      <c r="I203" s="102" t="s">
        <v>19</v>
      </c>
      <c r="J203" s="105">
        <f>COUNTIFS($J204:$BB209,"&gt;9,99",$J204:$BB209,"&lt;20")</f>
        <v>4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3">SUM(J204:AZ204)</f>
        <v>32.24</v>
      </c>
      <c r="E204" s="97">
        <f t="shared" ref="E204:E209" si="64">COUNT(J204:AZ204)</f>
        <v>3</v>
      </c>
      <c r="F204" s="96">
        <f t="shared" si="52"/>
        <v>10.746666666666668</v>
      </c>
      <c r="G204" s="92">
        <f>MAX(J204:BC204)</f>
        <v>13.925000000000001</v>
      </c>
      <c r="H204" s="92"/>
      <c r="I204" s="98" t="s">
        <v>13</v>
      </c>
      <c r="J204" s="15">
        <v>13.925000000000001</v>
      </c>
      <c r="K204" s="15">
        <v>8.3249999999999993</v>
      </c>
      <c r="L204" s="15">
        <v>9.99</v>
      </c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3"/>
        <v>28.774999999999999</v>
      </c>
      <c r="E205" s="97">
        <f t="shared" si="64"/>
        <v>3</v>
      </c>
      <c r="F205" s="96">
        <f t="shared" si="52"/>
        <v>9.5916666666666668</v>
      </c>
      <c r="G205" s="92">
        <f>MAX(J205:BC205)</f>
        <v>11.975</v>
      </c>
      <c r="H205" s="92"/>
      <c r="I205" s="98" t="s">
        <v>14</v>
      </c>
      <c r="J205" s="15">
        <v>10.1</v>
      </c>
      <c r="K205" s="15">
        <v>11.975</v>
      </c>
      <c r="L205" s="15">
        <v>6.7</v>
      </c>
      <c r="M205" s="16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3"/>
        <v>11.95</v>
      </c>
      <c r="E206" s="97">
        <f t="shared" si="64"/>
        <v>1</v>
      </c>
      <c r="F206" s="96">
        <f t="shared" si="52"/>
        <v>11.95</v>
      </c>
      <c r="G206" s="92">
        <f>MAX(J206:BC206)</f>
        <v>11.95</v>
      </c>
      <c r="H206" s="92"/>
      <c r="I206" s="98" t="s">
        <v>15</v>
      </c>
      <c r="J206" s="15">
        <v>11.95</v>
      </c>
      <c r="K206" s="15"/>
      <c r="L206" s="15"/>
      <c r="M206" s="16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3"/>
        <v>0</v>
      </c>
      <c r="E207" s="97">
        <f t="shared" si="64"/>
        <v>0</v>
      </c>
      <c r="F207" s="96">
        <f t="shared" si="52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3"/>
        <v>0</v>
      </c>
      <c r="E208" s="97">
        <f t="shared" si="64"/>
        <v>0</v>
      </c>
      <c r="F208" s="96">
        <f t="shared" si="52"/>
        <v>0</v>
      </c>
      <c r="G208" s="92">
        <f>MAX(J208:BC208)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3"/>
        <v>3.3250000000000002</v>
      </c>
      <c r="E209" s="97">
        <f t="shared" si="64"/>
        <v>1</v>
      </c>
      <c r="F209" s="96">
        <f t="shared" si="52"/>
        <v>3.3250000000000002</v>
      </c>
      <c r="G209" s="92">
        <f>MAX(J209:BC209)</f>
        <v>3.3250000000000002</v>
      </c>
      <c r="H209" s="92"/>
      <c r="I209" s="98" t="s">
        <v>18</v>
      </c>
      <c r="J209" s="15">
        <v>3.3250000000000002</v>
      </c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25.15</v>
      </c>
      <c r="E210" s="93">
        <f>SUM(E211:E216)</f>
        <v>3</v>
      </c>
      <c r="F210" s="92">
        <f t="shared" si="52"/>
        <v>8.3833333333333329</v>
      </c>
      <c r="G210" s="153">
        <f>MAX(G211:G216)</f>
        <v>13.375</v>
      </c>
      <c r="H210" s="153">
        <f>H214</f>
        <v>0</v>
      </c>
      <c r="I210" s="102" t="s">
        <v>19</v>
      </c>
      <c r="J210" s="105">
        <f>COUNTIFS($J211:$BB216,"&gt;9,99",$J211:$BB216,"&lt;20")</f>
        <v>2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5">SUM(J211:AZ211)</f>
        <v>0</v>
      </c>
      <c r="E211" s="97">
        <f t="shared" ref="E211:E216" si="66">COUNT(J211:AZ211)</f>
        <v>0</v>
      </c>
      <c r="F211" s="96">
        <f t="shared" si="52"/>
        <v>0</v>
      </c>
      <c r="G211" s="92">
        <f>MAX(J211:BC211)</f>
        <v>0</v>
      </c>
      <c r="H211" s="92"/>
      <c r="I211" s="98" t="s">
        <v>13</v>
      </c>
      <c r="J211" s="15"/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5"/>
        <v>25.15</v>
      </c>
      <c r="E212" s="97">
        <f t="shared" si="66"/>
        <v>3</v>
      </c>
      <c r="F212" s="96">
        <f t="shared" si="52"/>
        <v>8.3833333333333329</v>
      </c>
      <c r="G212" s="92">
        <f>MAX(J212:BC212)</f>
        <v>13.375</v>
      </c>
      <c r="H212" s="92"/>
      <c r="I212" s="98" t="s">
        <v>14</v>
      </c>
      <c r="J212" s="15">
        <v>13.375</v>
      </c>
      <c r="K212" s="15">
        <v>10</v>
      </c>
      <c r="L212" s="15">
        <v>1.7749999999999999</v>
      </c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5"/>
        <v>0</v>
      </c>
      <c r="E213" s="97">
        <f t="shared" si="66"/>
        <v>0</v>
      </c>
      <c r="F213" s="96">
        <f t="shared" si="52"/>
        <v>0</v>
      </c>
      <c r="G213" s="92">
        <f>MAX(J213:BC213)</f>
        <v>0</v>
      </c>
      <c r="H213" s="92"/>
      <c r="I213" s="98" t="s">
        <v>15</v>
      </c>
      <c r="J213" s="15"/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5"/>
        <v>0</v>
      </c>
      <c r="E214" s="97">
        <f t="shared" si="66"/>
        <v>0</v>
      </c>
      <c r="F214" s="96">
        <f t="shared" si="52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5"/>
        <v>0</v>
      </c>
      <c r="E215" s="97">
        <f t="shared" si="66"/>
        <v>0</v>
      </c>
      <c r="F215" s="96">
        <f t="shared" si="52"/>
        <v>0</v>
      </c>
      <c r="G215" s="92">
        <f>MAX(J215:BC215)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5"/>
        <v>0</v>
      </c>
      <c r="E216" s="97">
        <f t="shared" si="66"/>
        <v>0</v>
      </c>
      <c r="F216" s="96">
        <f t="shared" si="52"/>
        <v>0</v>
      </c>
      <c r="G216" s="92">
        <f>MAX(J216:BC216)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121.875</v>
      </c>
      <c r="E217" s="93">
        <f>SUM(E218:E223)</f>
        <v>16</v>
      </c>
      <c r="F217" s="92">
        <f t="shared" si="52"/>
        <v>7.6171875</v>
      </c>
      <c r="G217" s="153">
        <f>MAX(G218:G223)</f>
        <v>10.95</v>
      </c>
      <c r="H217" s="153">
        <f>H221</f>
        <v>2.9</v>
      </c>
      <c r="I217" s="102" t="s">
        <v>19</v>
      </c>
      <c r="J217" s="105"/>
      <c r="K217" s="105"/>
      <c r="L217" s="105"/>
      <c r="M217" s="10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67">SUM(J218:AZ218)</f>
        <v>31.9</v>
      </c>
      <c r="E218" s="97">
        <f t="shared" ref="E218:E223" si="68">COUNT(J218:AZ218)</f>
        <v>4</v>
      </c>
      <c r="F218" s="96">
        <f t="shared" ref="F218:F224" si="69">IF(E218=0,0,D218/E218)</f>
        <v>7.9749999999999996</v>
      </c>
      <c r="G218" s="92">
        <f>MAX(J218:BC218)</f>
        <v>8.65</v>
      </c>
      <c r="H218" s="92"/>
      <c r="I218" s="98" t="s">
        <v>13</v>
      </c>
      <c r="J218" s="15">
        <v>7.7750000000000004</v>
      </c>
      <c r="K218" s="15">
        <v>7.3</v>
      </c>
      <c r="L218" s="15">
        <v>8.1750000000000007</v>
      </c>
      <c r="M218" s="16">
        <v>8.65</v>
      </c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67"/>
        <v>66.05</v>
      </c>
      <c r="E219" s="97">
        <f t="shared" si="68"/>
        <v>9</v>
      </c>
      <c r="F219" s="96">
        <f t="shared" si="69"/>
        <v>7.3388888888888886</v>
      </c>
      <c r="G219" s="92">
        <f>MAX(J219:BC219)</f>
        <v>10.95</v>
      </c>
      <c r="H219" s="92"/>
      <c r="I219" s="98" t="s">
        <v>14</v>
      </c>
      <c r="J219" s="15">
        <v>6.85</v>
      </c>
      <c r="K219" s="15">
        <v>8.125</v>
      </c>
      <c r="L219" s="15">
        <v>7.125</v>
      </c>
      <c r="M219" s="16">
        <v>6.8</v>
      </c>
      <c r="N219" s="15">
        <v>8.6</v>
      </c>
      <c r="O219" s="15">
        <v>5.5750000000000002</v>
      </c>
      <c r="P219" s="15">
        <v>5.4</v>
      </c>
      <c r="Q219" s="15">
        <v>10.95</v>
      </c>
      <c r="R219" s="15">
        <v>6.625</v>
      </c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67"/>
        <v>21.024999999999999</v>
      </c>
      <c r="E220" s="97">
        <f t="shared" si="68"/>
        <v>2</v>
      </c>
      <c r="F220" s="96">
        <f t="shared" si="69"/>
        <v>10.512499999999999</v>
      </c>
      <c r="G220" s="92">
        <f>MAX(J220:BC220)</f>
        <v>10.925000000000001</v>
      </c>
      <c r="H220" s="92"/>
      <c r="I220" s="98" t="s">
        <v>15</v>
      </c>
      <c r="J220" s="15">
        <v>10.925000000000001</v>
      </c>
      <c r="K220" s="15">
        <v>10.1</v>
      </c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67"/>
        <v>2.9</v>
      </c>
      <c r="E221" s="97">
        <f t="shared" si="68"/>
        <v>1</v>
      </c>
      <c r="F221" s="96">
        <f t="shared" si="69"/>
        <v>2.9</v>
      </c>
      <c r="G221" s="92"/>
      <c r="H221" s="92">
        <f>MAX(J221:AZ221)</f>
        <v>2.9</v>
      </c>
      <c r="I221" s="98" t="s">
        <v>16</v>
      </c>
      <c r="J221" s="15">
        <v>2.9</v>
      </c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67"/>
        <v>0</v>
      </c>
      <c r="E222" s="97">
        <f t="shared" si="68"/>
        <v>0</v>
      </c>
      <c r="F222" s="96">
        <f t="shared" si="69"/>
        <v>0</v>
      </c>
      <c r="G222" s="92">
        <f>MAX(J222:BC222)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67"/>
        <v>0</v>
      </c>
      <c r="E223" s="97">
        <f t="shared" si="68"/>
        <v>0</v>
      </c>
      <c r="F223" s="96">
        <f t="shared" si="69"/>
        <v>0</v>
      </c>
      <c r="G223" s="92">
        <f>MAX(J223:BC223)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102.39999999999999</v>
      </c>
      <c r="E224" s="107">
        <f>SUM(E225:E230)</f>
        <v>12</v>
      </c>
      <c r="F224" s="101">
        <f t="shared" si="69"/>
        <v>8.5333333333333332</v>
      </c>
      <c r="G224" s="153">
        <f>MAX(G225:G230)</f>
        <v>11.9</v>
      </c>
      <c r="H224" s="153">
        <f>H228</f>
        <v>10.574999999999999</v>
      </c>
      <c r="I224" s="102" t="s">
        <v>19</v>
      </c>
      <c r="J224" s="105">
        <f>COUNTIFS($J225:$BB230,"&gt;9,99",$J225:$BB230,"&lt;20")</f>
        <v>4</v>
      </c>
      <c r="K224" s="105">
        <f>COUNTIFS($J225:$BB230,"&gt;19,99")</f>
        <v>0</v>
      </c>
      <c r="L224" s="105">
        <f>COUNTIFS($J228:$BA228,"&gt;4,99",$J228:$BA228,"&lt;9,99")</f>
        <v>2</v>
      </c>
      <c r="M224" s="105">
        <f>COUNTIFS($J228:$BB228,"&gt;9,99")</f>
        <v>1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0">SUM(J225:AZ225)</f>
        <v>17.725000000000001</v>
      </c>
      <c r="E225" s="97">
        <f t="shared" ref="E225:E230" si="71">COUNT(J225:AZ225)</f>
        <v>2</v>
      </c>
      <c r="F225" s="96">
        <f t="shared" ref="F225:F231" si="72">IF(E225=0,0,D225/E225)</f>
        <v>8.8625000000000007</v>
      </c>
      <c r="G225" s="92">
        <f>MAX(J225:BC225)</f>
        <v>9</v>
      </c>
      <c r="H225" s="92"/>
      <c r="I225" s="106" t="s">
        <v>13</v>
      </c>
      <c r="J225" s="15">
        <v>9</v>
      </c>
      <c r="K225" s="15">
        <v>8.7249999999999996</v>
      </c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</row>
    <row r="226" spans="1:112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0"/>
        <v>51.224999999999994</v>
      </c>
      <c r="E226" s="97">
        <f t="shared" si="71"/>
        <v>6</v>
      </c>
      <c r="F226" s="96">
        <f t="shared" si="72"/>
        <v>8.5374999999999996</v>
      </c>
      <c r="G226" s="92">
        <f>MAX(J226:BC226)</f>
        <v>11.9</v>
      </c>
      <c r="H226" s="92"/>
      <c r="I226" s="98" t="s">
        <v>14</v>
      </c>
      <c r="J226" s="15">
        <v>11.9</v>
      </c>
      <c r="K226" s="15">
        <v>8.85</v>
      </c>
      <c r="L226" s="15">
        <v>5.7</v>
      </c>
      <c r="M226" s="16">
        <v>4.3499999999999996</v>
      </c>
      <c r="N226" s="15">
        <v>11.05</v>
      </c>
      <c r="O226" s="15">
        <v>9.375</v>
      </c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</row>
    <row r="227" spans="1:112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0"/>
        <v>10.15</v>
      </c>
      <c r="E227" s="97">
        <f t="shared" si="71"/>
        <v>1</v>
      </c>
      <c r="F227" s="96">
        <f t="shared" si="72"/>
        <v>10.15</v>
      </c>
      <c r="G227" s="92">
        <f>MAX(J227:BC227)</f>
        <v>10.15</v>
      </c>
      <c r="H227" s="92"/>
      <c r="I227" s="98" t="s">
        <v>15</v>
      </c>
      <c r="J227" s="15">
        <v>10.15</v>
      </c>
      <c r="K227" s="15"/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</row>
    <row r="228" spans="1:112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0"/>
        <v>23.299999999999997</v>
      </c>
      <c r="E228" s="97">
        <f t="shared" si="71"/>
        <v>3</v>
      </c>
      <c r="F228" s="96">
        <f t="shared" si="72"/>
        <v>7.7666666666666657</v>
      </c>
      <c r="G228" s="92"/>
      <c r="H228" s="92">
        <f>MAX(J228:AZ228)</f>
        <v>10.574999999999999</v>
      </c>
      <c r="I228" s="98" t="s">
        <v>16</v>
      </c>
      <c r="J228" s="15">
        <v>7.1</v>
      </c>
      <c r="K228" s="15">
        <v>5.625</v>
      </c>
      <c r="L228" s="15">
        <v>10.574999999999999</v>
      </c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</row>
    <row r="229" spans="1:112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0"/>
        <v>0</v>
      </c>
      <c r="E229" s="97">
        <f t="shared" si="71"/>
        <v>0</v>
      </c>
      <c r="F229" s="96">
        <f t="shared" si="72"/>
        <v>0</v>
      </c>
      <c r="G229" s="92">
        <f>MAX(J229:BC229)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</row>
    <row r="230" spans="1:112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0"/>
        <v>0</v>
      </c>
      <c r="E230" s="97">
        <f t="shared" si="71"/>
        <v>0</v>
      </c>
      <c r="F230" s="96">
        <f t="shared" si="72"/>
        <v>0</v>
      </c>
      <c r="G230" s="92">
        <f>MAX(J230:BC230)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</row>
    <row r="231" spans="1:112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280.65000000000009</v>
      </c>
      <c r="E231" s="107">
        <f>SUM(E232:E237)</f>
        <v>36</v>
      </c>
      <c r="F231" s="101">
        <f t="shared" si="72"/>
        <v>7.7958333333333361</v>
      </c>
      <c r="G231" s="153">
        <f>MAX(G232:G237)</f>
        <v>16.55</v>
      </c>
      <c r="H231" s="153">
        <f>H235</f>
        <v>7.75</v>
      </c>
      <c r="I231" s="102" t="s">
        <v>19</v>
      </c>
      <c r="J231" s="105">
        <f>COUNTIFS($J232:$BB237,"&gt;9,99",$J232:$BB237,"&lt;20")</f>
        <v>7</v>
      </c>
      <c r="K231" s="105">
        <f>COUNTIFS($J232:$BB237,"&gt;19,99")</f>
        <v>0</v>
      </c>
      <c r="L231" s="105">
        <f>COUNTIFS($J235:$BA235,"&gt;4,99",$J235:$BA235,"&lt;9,99")</f>
        <v>1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3">SUM(J232:AZ232)</f>
        <v>56.15</v>
      </c>
      <c r="E232" s="97">
        <f t="shared" ref="E232:E237" si="74">COUNT(J232:AZ232)</f>
        <v>7</v>
      </c>
      <c r="F232" s="96">
        <f t="shared" ref="F232:F237" si="75">IF(E232=0,0,D232/E232)</f>
        <v>8.0214285714285705</v>
      </c>
      <c r="G232" s="92">
        <f>MAX(J232:BC232)</f>
        <v>13.6</v>
      </c>
      <c r="H232" s="92"/>
      <c r="I232" s="106" t="s">
        <v>13</v>
      </c>
      <c r="J232" s="15">
        <v>7.3</v>
      </c>
      <c r="K232" s="15">
        <v>7.85</v>
      </c>
      <c r="L232" s="15">
        <v>9.1999999999999993</v>
      </c>
      <c r="M232" s="16">
        <v>7.95</v>
      </c>
      <c r="N232" s="15">
        <v>5.15</v>
      </c>
      <c r="O232" s="15">
        <v>5.0999999999999996</v>
      </c>
      <c r="P232" s="15">
        <v>13.6</v>
      </c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</row>
    <row r="233" spans="1:112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3"/>
        <v>166.90000000000003</v>
      </c>
      <c r="E233" s="97">
        <f t="shared" si="74"/>
        <v>21</v>
      </c>
      <c r="F233" s="96">
        <f t="shared" si="75"/>
        <v>7.9476190476190496</v>
      </c>
      <c r="G233" s="92">
        <f>MAX(J233:BC233)</f>
        <v>16.55</v>
      </c>
      <c r="H233" s="92"/>
      <c r="I233" s="98" t="s">
        <v>14</v>
      </c>
      <c r="J233" s="15">
        <v>5.4249999999999998</v>
      </c>
      <c r="K233" s="15">
        <v>11.15</v>
      </c>
      <c r="L233" s="15">
        <v>7.875</v>
      </c>
      <c r="M233" s="16">
        <v>8.5</v>
      </c>
      <c r="N233" s="15">
        <v>5.5</v>
      </c>
      <c r="O233" s="15">
        <v>7.9249999999999998</v>
      </c>
      <c r="P233" s="15">
        <v>16.55</v>
      </c>
      <c r="Q233" s="15">
        <v>9.8000000000000007</v>
      </c>
      <c r="R233" s="15">
        <v>6.5250000000000004</v>
      </c>
      <c r="S233" s="15">
        <v>6.3</v>
      </c>
      <c r="T233" s="15">
        <v>12.85</v>
      </c>
      <c r="U233" s="15">
        <v>7.2</v>
      </c>
      <c r="V233" s="15">
        <v>7.5250000000000004</v>
      </c>
      <c r="W233" s="15">
        <v>7.2750000000000004</v>
      </c>
      <c r="X233" s="15">
        <v>4.5250000000000004</v>
      </c>
      <c r="Y233" s="15">
        <v>7.35</v>
      </c>
      <c r="Z233" s="15">
        <v>6.8</v>
      </c>
      <c r="AA233" s="15">
        <v>4.5</v>
      </c>
      <c r="AB233" s="15">
        <v>8</v>
      </c>
      <c r="AC233" s="15">
        <v>9.1750000000000007</v>
      </c>
      <c r="AD233" s="15">
        <v>6.15</v>
      </c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</row>
    <row r="234" spans="1:112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3"/>
        <v>20.675000000000001</v>
      </c>
      <c r="E234" s="97">
        <f t="shared" si="74"/>
        <v>2</v>
      </c>
      <c r="F234" s="96">
        <f t="shared" si="75"/>
        <v>10.3375</v>
      </c>
      <c r="G234" s="92">
        <f>MAX(J234:BC234)</f>
        <v>10.5</v>
      </c>
      <c r="H234" s="92"/>
      <c r="I234" s="98" t="s">
        <v>15</v>
      </c>
      <c r="J234" s="15">
        <v>10.175000000000001</v>
      </c>
      <c r="K234" s="15">
        <v>10.5</v>
      </c>
      <c r="L234" s="15"/>
      <c r="M234" s="16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</row>
    <row r="235" spans="1:112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3"/>
        <v>7.75</v>
      </c>
      <c r="E235" s="97">
        <f t="shared" si="74"/>
        <v>1</v>
      </c>
      <c r="F235" s="96">
        <f t="shared" si="75"/>
        <v>7.75</v>
      </c>
      <c r="G235" s="92"/>
      <c r="H235" s="92">
        <f>MAX(J235:AZ235)</f>
        <v>7.75</v>
      </c>
      <c r="I235" s="98" t="s">
        <v>16</v>
      </c>
      <c r="J235" s="15">
        <v>7.75</v>
      </c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</row>
    <row r="236" spans="1:112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3"/>
        <v>10.324999999999999</v>
      </c>
      <c r="E236" s="97">
        <f t="shared" si="74"/>
        <v>2</v>
      </c>
      <c r="F236" s="96">
        <f t="shared" si="75"/>
        <v>5.1624999999999996</v>
      </c>
      <c r="G236" s="92">
        <f>MAX(J236:BC236)</f>
        <v>6.55</v>
      </c>
      <c r="H236" s="92"/>
      <c r="I236" s="98" t="s">
        <v>17</v>
      </c>
      <c r="J236" s="15">
        <v>6.55</v>
      </c>
      <c r="K236" s="15">
        <v>3.7749999999999999</v>
      </c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</row>
    <row r="237" spans="1:112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3"/>
        <v>18.849999999999998</v>
      </c>
      <c r="E237" s="97">
        <f t="shared" si="74"/>
        <v>3</v>
      </c>
      <c r="F237" s="96">
        <f t="shared" si="75"/>
        <v>6.2833333333333323</v>
      </c>
      <c r="G237" s="92">
        <f>MAX(J237:BC237)</f>
        <v>11.2</v>
      </c>
      <c r="H237" s="92"/>
      <c r="I237" s="98" t="s">
        <v>18</v>
      </c>
      <c r="J237" s="15">
        <v>4.3499999999999996</v>
      </c>
      <c r="K237" s="15">
        <v>11.2</v>
      </c>
      <c r="L237" s="15">
        <v>3.3</v>
      </c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</row>
    <row r="238" spans="1:112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1431.5900000000001</v>
      </c>
      <c r="E238" s="22">
        <f>SUM(E7,E14,E21,E28,E35,E42,E49,E56,E63,E70,E77,E84,E91,E98,E105,E112,E119,E126,E133,E140,E147,E154,E161,E168,E175,E182,E189,E196,E203,E210,E217,E224,E231)</f>
        <v>180</v>
      </c>
      <c r="F238" s="21">
        <f>IF(E238=0,0,D238/E238)</f>
        <v>7.953277777777779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43</v>
      </c>
      <c r="K238" s="24">
        <f>SUM(K7,K14,K21,K28,K35,K42,K49,K56,K63,K70,K77,K84,K91,K98,K105,K112,K119,K126,K133,K140,K147,K154,K161,K168,K175,K182,K189,K196,K203,K210,K217,K224,K231)</f>
        <v>0</v>
      </c>
      <c r="L238" s="24">
        <f>SUM(L7,L14,L21,L28,L35,L42,L49,L56,L63,L70,L77,L84,L91,L98,L105,L112,L119,L126,L133,L140,L147,L154,L161,L168,L175,L182,L189,L196,L203,L210,L217,L224,L231)</f>
        <v>3</v>
      </c>
      <c r="M238" s="24">
        <f>SUM(M7,M14,M21,M28,M35,M42,M49,M56,M63,M70,M77,M84,M91,M98,M105,M112,M119,M126,M133,M140,M147,M154,M161,M168,M175,M182,M189,M196,M203,M210,M217,M224,M231)</f>
        <v>1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K165:BD165 K11:BD11 K18:BD18 K25:BD25 K32:BD32 K39:BD39 K46:BD46 K53:BD53 K60:BD60 K67:BD67 K74:BD74 K81:BD81 K88:BD88 K95:BD95 K102:BD102 K109:BD109 K116:BD116 K123:BD123 K130:BD130 K137:BD137 K144:BD144 K151:BD151 K172:BD172 K179:BD179 K186:BD186 K193:BD193 K200:BD200 K207:BD207 K214:BD214 K221:BD221 K228:BD228 K235:BD235">
    <cfRule type="cellIs" dxfId="121" priority="81" operator="greaterThan">
      <formula>4.99</formula>
    </cfRule>
  </conditionalFormatting>
  <conditionalFormatting sqref="G7:G237">
    <cfRule type="top10" dxfId="120" priority="2975" rank="1"/>
  </conditionalFormatting>
  <conditionalFormatting sqref="H7:H237">
    <cfRule type="top10" dxfId="119" priority="2976" rank="1"/>
  </conditionalFormatting>
  <conditionalFormatting sqref="J7:M7 J14:M14 J21:M21 J28:M28 J35:M35 J42:M42 J49:M49 J56:M56 J63:M63 J70:M70 J77:M77">
    <cfRule type="cellIs" dxfId="118" priority="5" operator="equal">
      <formula>0</formula>
    </cfRule>
  </conditionalFormatting>
  <conditionalFormatting sqref="J84:M84 J91:M91 J98:M98 J105:M105 J112:M112 J119:M119 J126:M126 J133:M133 J140:M140 J147:M147 J154:M154">
    <cfRule type="cellIs" dxfId="117" priority="4" operator="equal">
      <formula>0</formula>
    </cfRule>
  </conditionalFormatting>
  <conditionalFormatting sqref="J161:M161 J168:M168 J175:M175 J182:M182 J189:M189 J196:M196 J203:M203 J210:M210 J217:M217 J224:M224 J231:M231">
    <cfRule type="cellIs" dxfId="116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115" priority="1" operator="between">
      <formula>10</formula>
      <formula>19.99</formula>
    </cfRule>
    <cfRule type="cellIs" dxfId="114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113" priority="6" operator="greaterThan">
      <formula>9.99</formula>
    </cfRule>
    <cfRule type="cellIs" dxfId="112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8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FF00"/>
    <outlinePr summaryBelow="0" summaryRight="0"/>
    <pageSetUpPr fitToPage="1"/>
  </sheetPr>
  <dimension ref="A1:DH238"/>
  <sheetViews>
    <sheetView topLeftCell="A4" zoomScaleNormal="100" workbookViewId="0">
      <selection activeCell="X233" sqref="X233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2" width="5.7109375" style="10" customWidth="1"/>
    <col min="113" max="16384" width="9.140625" style="10"/>
  </cols>
  <sheetData>
    <row r="1" spans="1:112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2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2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2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2" ht="15" customHeight="1">
      <c r="A5" s="415" t="str">
        <f>kod!E8</f>
        <v>2. szakasz:  2025.06.16. 06:00 - 2025.06.16. 18:00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2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2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79.974999999999994</v>
      </c>
      <c r="E7" s="73">
        <f>SUM(E8:E13)</f>
        <v>8</v>
      </c>
      <c r="F7" s="72">
        <f>IF(E7=0,0,D7/E7)</f>
        <v>9.9968749999999993</v>
      </c>
      <c r="G7" s="152">
        <f>MAX(G8:G13)</f>
        <v>18.875</v>
      </c>
      <c r="H7" s="152">
        <f>H11</f>
        <v>12.225</v>
      </c>
      <c r="I7" s="74" t="s">
        <v>19</v>
      </c>
      <c r="J7" s="88">
        <f>COUNTIFS($J8:$BB13,"&gt;9,99",$J8:$BB13,"&lt;20")</f>
        <v>4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1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11.2</v>
      </c>
      <c r="E8" s="79">
        <f t="shared" ref="E8:E13" si="1">COUNT(J8:AZ8)</f>
        <v>1</v>
      </c>
      <c r="F8" s="78">
        <f t="shared" ref="F8:F63" si="2">IF(E8=0,0,D8/E8)</f>
        <v>11.2</v>
      </c>
      <c r="G8" s="72">
        <f>MAX(J8:BC8)</f>
        <v>11.2</v>
      </c>
      <c r="H8" s="72"/>
      <c r="I8" s="80" t="s">
        <v>13</v>
      </c>
      <c r="J8" s="15">
        <v>11.2</v>
      </c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7.4</v>
      </c>
      <c r="E9" s="79">
        <f t="shared" si="1"/>
        <v>1</v>
      </c>
      <c r="F9" s="78">
        <f t="shared" si="2"/>
        <v>7.4</v>
      </c>
      <c r="G9" s="72">
        <f t="shared" ref="G9:G13" si="3">MAX(J9:BC9)</f>
        <v>7.4</v>
      </c>
      <c r="H9" s="72"/>
      <c r="I9" s="80" t="s">
        <v>14</v>
      </c>
      <c r="J9" s="15">
        <v>7.4</v>
      </c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45.875</v>
      </c>
      <c r="E10" s="79">
        <f t="shared" si="1"/>
        <v>4</v>
      </c>
      <c r="F10" s="78">
        <f t="shared" si="2"/>
        <v>11.46875</v>
      </c>
      <c r="G10" s="72">
        <f t="shared" si="3"/>
        <v>18.875</v>
      </c>
      <c r="H10" s="72"/>
      <c r="I10" s="80" t="s">
        <v>15</v>
      </c>
      <c r="J10" s="15">
        <v>7.125</v>
      </c>
      <c r="K10" s="15">
        <v>7.4749999999999996</v>
      </c>
      <c r="L10" s="15">
        <v>12.4</v>
      </c>
      <c r="M10" s="16">
        <v>18.875</v>
      </c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12.225</v>
      </c>
      <c r="E11" s="79">
        <f t="shared" si="1"/>
        <v>1</v>
      </c>
      <c r="F11" s="78">
        <f t="shared" si="2"/>
        <v>12.225</v>
      </c>
      <c r="G11" s="72"/>
      <c r="H11" s="72">
        <f>MAX(J11:AZ11)</f>
        <v>12.225</v>
      </c>
      <c r="I11" s="80" t="s">
        <v>16</v>
      </c>
      <c r="J11" s="15">
        <v>12.225</v>
      </c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3.2749999999999999</v>
      </c>
      <c r="E13" s="79">
        <f t="shared" si="1"/>
        <v>1</v>
      </c>
      <c r="F13" s="78">
        <f t="shared" si="2"/>
        <v>3.2749999999999999</v>
      </c>
      <c r="G13" s="72">
        <f t="shared" si="3"/>
        <v>3.2749999999999999</v>
      </c>
      <c r="H13" s="72"/>
      <c r="I13" s="80" t="s">
        <v>18</v>
      </c>
      <c r="J13" s="15">
        <v>3.2749999999999999</v>
      </c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93.374999999999986</v>
      </c>
      <c r="E14" s="73">
        <f>SUM(E15:E20)</f>
        <v>10</v>
      </c>
      <c r="F14" s="72">
        <f t="shared" si="2"/>
        <v>9.3374999999999986</v>
      </c>
      <c r="G14" s="152">
        <f>MAX(G15:G20)</f>
        <v>14.074999999999999</v>
      </c>
      <c r="H14" s="152">
        <f>H18</f>
        <v>12.85</v>
      </c>
      <c r="I14" s="85" t="s">
        <v>19</v>
      </c>
      <c r="J14" s="89">
        <f>COUNTIFS($J15:$BB20,"&gt;9,99",$J15:$BB20,"&lt;20")</f>
        <v>3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1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20.524999999999999</v>
      </c>
      <c r="E15" s="79">
        <f t="shared" ref="E15:E20" si="5">COUNT(J15:AZ15)</f>
        <v>2</v>
      </c>
      <c r="F15" s="78">
        <f t="shared" si="2"/>
        <v>10.262499999999999</v>
      </c>
      <c r="G15" s="72">
        <f>MAX(J15:BC15)</f>
        <v>11.574999999999999</v>
      </c>
      <c r="H15" s="72"/>
      <c r="I15" s="80" t="s">
        <v>13</v>
      </c>
      <c r="J15" s="15">
        <v>8.9499999999999993</v>
      </c>
      <c r="K15" s="15">
        <v>11.574999999999999</v>
      </c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30.524999999999999</v>
      </c>
      <c r="E16" s="79">
        <f t="shared" si="5"/>
        <v>3</v>
      </c>
      <c r="F16" s="78">
        <f t="shared" si="2"/>
        <v>10.174999999999999</v>
      </c>
      <c r="G16" s="72">
        <f>MAX(J16:BC16)</f>
        <v>14.074999999999999</v>
      </c>
      <c r="H16" s="72"/>
      <c r="I16" s="80" t="s">
        <v>14</v>
      </c>
      <c r="J16" s="15">
        <v>14.074999999999999</v>
      </c>
      <c r="K16" s="15">
        <v>7</v>
      </c>
      <c r="L16" s="15">
        <v>9.4499999999999993</v>
      </c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22.299999999999997</v>
      </c>
      <c r="E17" s="79">
        <f t="shared" si="5"/>
        <v>3</v>
      </c>
      <c r="F17" s="78">
        <f t="shared" si="2"/>
        <v>7.4333333333333327</v>
      </c>
      <c r="G17" s="72">
        <f>MAX(J17:BC17)</f>
        <v>9.625</v>
      </c>
      <c r="H17" s="72"/>
      <c r="I17" s="80" t="s">
        <v>15</v>
      </c>
      <c r="J17" s="15">
        <v>9.625</v>
      </c>
      <c r="K17" s="15">
        <v>5.95</v>
      </c>
      <c r="L17" s="15">
        <v>6.7249999999999996</v>
      </c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12.85</v>
      </c>
      <c r="E18" s="79">
        <f t="shared" si="5"/>
        <v>1</v>
      </c>
      <c r="F18" s="78">
        <f t="shared" si="2"/>
        <v>12.85</v>
      </c>
      <c r="G18" s="72"/>
      <c r="H18" s="72">
        <f>MAX(J18:AZ18)</f>
        <v>12.85</v>
      </c>
      <c r="I18" s="80" t="s">
        <v>16</v>
      </c>
      <c r="J18" s="15">
        <v>12.85</v>
      </c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7.1749999999999998</v>
      </c>
      <c r="E19" s="79">
        <f t="shared" si="5"/>
        <v>1</v>
      </c>
      <c r="F19" s="78">
        <f t="shared" si="2"/>
        <v>7.1749999999999998</v>
      </c>
      <c r="G19" s="72">
        <f>MAX(J19:BC19)</f>
        <v>7.1749999999999998</v>
      </c>
      <c r="H19" s="72"/>
      <c r="I19" s="80" t="s">
        <v>17</v>
      </c>
      <c r="J19" s="15">
        <v>7.1749999999999998</v>
      </c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0</v>
      </c>
      <c r="E20" s="79">
        <f t="shared" si="5"/>
        <v>0</v>
      </c>
      <c r="F20" s="78">
        <f t="shared" si="2"/>
        <v>0</v>
      </c>
      <c r="G20" s="72">
        <f>MAX(J20:BC20)</f>
        <v>0</v>
      </c>
      <c r="H20" s="72"/>
      <c r="I20" s="80" t="s">
        <v>18</v>
      </c>
      <c r="J20" s="15"/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33.224999999999994</v>
      </c>
      <c r="E21" s="73">
        <f>SUM(E22:E27)</f>
        <v>3</v>
      </c>
      <c r="F21" s="72">
        <f t="shared" si="2"/>
        <v>11.074999999999998</v>
      </c>
      <c r="G21" s="152">
        <f>MAX(G22:G27)</f>
        <v>13.125</v>
      </c>
      <c r="H21" s="152">
        <f>H25</f>
        <v>13.324999999999999</v>
      </c>
      <c r="I21" s="85" t="s">
        <v>19</v>
      </c>
      <c r="J21" s="89">
        <f>COUNTIFS($J22:$BB27,"&gt;9,99",$J22:$BB27,"&lt;20")</f>
        <v>2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1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0</v>
      </c>
      <c r="E22" s="79">
        <f t="shared" ref="E22:E27" si="7">COUNT(J22:AZ22)</f>
        <v>0</v>
      </c>
      <c r="F22" s="78">
        <f t="shared" si="2"/>
        <v>0</v>
      </c>
      <c r="G22" s="72">
        <f>MAX(J22:BC22)</f>
        <v>0</v>
      </c>
      <c r="H22" s="72"/>
      <c r="I22" s="80" t="s">
        <v>13</v>
      </c>
      <c r="J22" s="15"/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6.7750000000000004</v>
      </c>
      <c r="E23" s="79">
        <f t="shared" si="7"/>
        <v>1</v>
      </c>
      <c r="F23" s="78">
        <f t="shared" si="2"/>
        <v>6.7750000000000004</v>
      </c>
      <c r="G23" s="72">
        <f>MAX(J23:BC23)</f>
        <v>6.7750000000000004</v>
      </c>
      <c r="H23" s="72"/>
      <c r="I23" s="80" t="s">
        <v>14</v>
      </c>
      <c r="J23" s="15">
        <v>6.7750000000000004</v>
      </c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13.125</v>
      </c>
      <c r="E24" s="79">
        <f t="shared" si="7"/>
        <v>1</v>
      </c>
      <c r="F24" s="78">
        <f t="shared" si="2"/>
        <v>13.125</v>
      </c>
      <c r="G24" s="72">
        <f>MAX(J24:BC24)</f>
        <v>13.125</v>
      </c>
      <c r="H24" s="72"/>
      <c r="I24" s="80" t="s">
        <v>15</v>
      </c>
      <c r="J24" s="15">
        <v>13.125</v>
      </c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13.324999999999999</v>
      </c>
      <c r="E25" s="79">
        <f t="shared" si="7"/>
        <v>1</v>
      </c>
      <c r="F25" s="78">
        <f t="shared" si="2"/>
        <v>13.324999999999999</v>
      </c>
      <c r="G25" s="72"/>
      <c r="H25" s="72">
        <f>MAX(J25:AZ25)</f>
        <v>13.324999999999999</v>
      </c>
      <c r="I25" s="80" t="s">
        <v>16</v>
      </c>
      <c r="J25" s="15">
        <v>13.324999999999999</v>
      </c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0</v>
      </c>
      <c r="E26" s="79">
        <f t="shared" si="7"/>
        <v>0</v>
      </c>
      <c r="F26" s="78">
        <f t="shared" si="2"/>
        <v>0</v>
      </c>
      <c r="G26" s="72">
        <f>MAX(J26:BC26)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MAX(J27:BC27)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0</v>
      </c>
      <c r="E28" s="73">
        <f>SUM(E29:E34)</f>
        <v>0</v>
      </c>
      <c r="F28" s="72">
        <f t="shared" si="2"/>
        <v>0</v>
      </c>
      <c r="G28" s="152">
        <f>MAX(G29:G34)</f>
        <v>0</v>
      </c>
      <c r="H28" s="152">
        <f>H32</f>
        <v>0</v>
      </c>
      <c r="I28" s="85" t="s">
        <v>19</v>
      </c>
      <c r="J28" s="89">
        <f>COUNTIFS($J29:$BB34,"&gt;9,99",$J29:$BB34,"&lt;20")</f>
        <v>0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0</v>
      </c>
      <c r="E29" s="79">
        <f t="shared" ref="E29:E34" si="9">COUNT(J29:AZ29)</f>
        <v>0</v>
      </c>
      <c r="F29" s="78">
        <f t="shared" si="2"/>
        <v>0</v>
      </c>
      <c r="G29" s="72">
        <f>MAX(J29:BC29)</f>
        <v>0</v>
      </c>
      <c r="H29" s="72"/>
      <c r="I29" s="80" t="s">
        <v>13</v>
      </c>
      <c r="J29" s="15"/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0</v>
      </c>
      <c r="E30" s="79">
        <f t="shared" si="9"/>
        <v>0</v>
      </c>
      <c r="F30" s="78">
        <f t="shared" si="2"/>
        <v>0</v>
      </c>
      <c r="G30" s="72">
        <f>MAX(J30:BC30)</f>
        <v>0</v>
      </c>
      <c r="H30" s="72"/>
      <c r="I30" s="80" t="s">
        <v>14</v>
      </c>
      <c r="J30" s="15"/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0</v>
      </c>
      <c r="E31" s="79">
        <f t="shared" si="9"/>
        <v>0</v>
      </c>
      <c r="F31" s="78">
        <f t="shared" si="2"/>
        <v>0</v>
      </c>
      <c r="G31" s="72">
        <f>MAX(J31:BC31)</f>
        <v>0</v>
      </c>
      <c r="H31" s="72"/>
      <c r="I31" s="80" t="s">
        <v>15</v>
      </c>
      <c r="J31" s="15"/>
      <c r="K31" s="15"/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MAX(J33:BC33)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MAX(J34:BC34)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0</v>
      </c>
      <c r="E35" s="73">
        <f>SUM(E36:E41)</f>
        <v>0</v>
      </c>
      <c r="F35" s="72">
        <f t="shared" si="2"/>
        <v>0</v>
      </c>
      <c r="G35" s="152">
        <f>MAX(G36:G41)</f>
        <v>0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MAX(J36:BC36)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MAX(J37:BC37)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MAX(J38:BC38)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MAX(J40:BC40)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MAX(J41:BC41)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16.975000000000001</v>
      </c>
      <c r="E42" s="73">
        <f>SUM(E43:E48)</f>
        <v>2</v>
      </c>
      <c r="F42" s="72">
        <f t="shared" si="2"/>
        <v>8.4875000000000007</v>
      </c>
      <c r="G42" s="152">
        <f>MAX(G43:G48)</f>
        <v>13.125</v>
      </c>
      <c r="H42" s="152">
        <f>H46</f>
        <v>0</v>
      </c>
      <c r="I42" s="85" t="s">
        <v>19</v>
      </c>
      <c r="J42" s="89">
        <f>COUNTIFS($J43:$BB48,"&gt;9,99",$J43:$BB48,"&lt;20")</f>
        <v>1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MAX(J43:BC43)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13.125</v>
      </c>
      <c r="E44" s="79">
        <f t="shared" si="13"/>
        <v>1</v>
      </c>
      <c r="F44" s="78">
        <f t="shared" si="2"/>
        <v>13.125</v>
      </c>
      <c r="G44" s="72">
        <f>MAX(J44:BC44)</f>
        <v>13.125</v>
      </c>
      <c r="H44" s="72"/>
      <c r="I44" s="80" t="s">
        <v>14</v>
      </c>
      <c r="J44" s="15">
        <v>13.125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0</v>
      </c>
      <c r="E45" s="79">
        <f t="shared" si="13"/>
        <v>0</v>
      </c>
      <c r="F45" s="78">
        <f t="shared" si="2"/>
        <v>0</v>
      </c>
      <c r="G45" s="72">
        <f>MAX(J45:BC45)</f>
        <v>0</v>
      </c>
      <c r="H45" s="72"/>
      <c r="I45" s="80" t="s">
        <v>15</v>
      </c>
      <c r="J45" s="15"/>
      <c r="K45" s="15"/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MAX(J47:BC47)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3.85</v>
      </c>
      <c r="E48" s="79">
        <f t="shared" si="13"/>
        <v>1</v>
      </c>
      <c r="F48" s="78">
        <f t="shared" si="2"/>
        <v>3.85</v>
      </c>
      <c r="G48" s="72">
        <f>MAX(J48:BC48)</f>
        <v>3.85</v>
      </c>
      <c r="H48" s="72"/>
      <c r="I48" s="80" t="s">
        <v>18</v>
      </c>
      <c r="J48" s="15">
        <v>3.85</v>
      </c>
      <c r="K48" s="15"/>
      <c r="L48" s="15"/>
      <c r="M48" s="1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13.824999999999999</v>
      </c>
      <c r="E49" s="73">
        <f>SUM(E50:E55)</f>
        <v>4</v>
      </c>
      <c r="F49" s="72">
        <f t="shared" si="2"/>
        <v>3.4562499999999998</v>
      </c>
      <c r="G49" s="152">
        <f>MAX(G50:G55)</f>
        <v>4.25</v>
      </c>
      <c r="H49" s="152">
        <f>H53</f>
        <v>0</v>
      </c>
      <c r="I49" s="85" t="s">
        <v>19</v>
      </c>
      <c r="J49" s="89">
        <f>COUNTIFS($J50:$BB55,"&gt;9,99",$J50:$BB55,"&lt;20")</f>
        <v>0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MAX(J50:BC50)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0</v>
      </c>
      <c r="E51" s="79">
        <f t="shared" si="15"/>
        <v>0</v>
      </c>
      <c r="F51" s="78">
        <f t="shared" si="2"/>
        <v>0</v>
      </c>
      <c r="G51" s="72">
        <f>MAX(J51:BC51)</f>
        <v>0</v>
      </c>
      <c r="H51" s="72"/>
      <c r="I51" s="80" t="s">
        <v>14</v>
      </c>
      <c r="J51" s="15"/>
      <c r="K51" s="15"/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2"/>
        <v>0</v>
      </c>
      <c r="G52" s="72">
        <f>MAX(J52:BC52)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MAX(J54:BC54)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13.824999999999999</v>
      </c>
      <c r="E55" s="79">
        <f t="shared" si="15"/>
        <v>4</v>
      </c>
      <c r="F55" s="78">
        <f t="shared" si="2"/>
        <v>3.4562499999999998</v>
      </c>
      <c r="G55" s="72">
        <f>MAX(J55:BC55)</f>
        <v>4.25</v>
      </c>
      <c r="H55" s="72"/>
      <c r="I55" s="80" t="s">
        <v>18</v>
      </c>
      <c r="J55" s="15">
        <v>3.05</v>
      </c>
      <c r="K55" s="15">
        <v>3.6</v>
      </c>
      <c r="L55" s="15">
        <v>4.25</v>
      </c>
      <c r="M55" s="16">
        <v>2.9249999999999998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39.6</v>
      </c>
      <c r="E56" s="73">
        <f>SUM(E57:E62)</f>
        <v>5</v>
      </c>
      <c r="F56" s="72">
        <f t="shared" si="2"/>
        <v>7.92</v>
      </c>
      <c r="G56" s="152">
        <f>MAX(G57:G62)</f>
        <v>10.875</v>
      </c>
      <c r="H56" s="152">
        <f>H60</f>
        <v>0</v>
      </c>
      <c r="I56" s="85" t="s">
        <v>19</v>
      </c>
      <c r="J56" s="89">
        <f>COUNTIFS($J57:$BB62,"&gt;9,99",$J57:$BB62,"&lt;20")</f>
        <v>1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MAX(J57:BC57)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20</v>
      </c>
      <c r="E58" s="79">
        <f t="shared" si="17"/>
        <v>3</v>
      </c>
      <c r="F58" s="78">
        <f t="shared" si="2"/>
        <v>6.666666666666667</v>
      </c>
      <c r="G58" s="72">
        <f>MAX(J58:BC58)</f>
        <v>7.125</v>
      </c>
      <c r="H58" s="72"/>
      <c r="I58" s="80" t="s">
        <v>14</v>
      </c>
      <c r="J58" s="15">
        <v>5.75</v>
      </c>
      <c r="K58" s="15">
        <v>7.125</v>
      </c>
      <c r="L58" s="15">
        <v>7.125</v>
      </c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8.7249999999999996</v>
      </c>
      <c r="E59" s="79">
        <f t="shared" si="17"/>
        <v>1</v>
      </c>
      <c r="F59" s="78">
        <f t="shared" si="2"/>
        <v>8.7249999999999996</v>
      </c>
      <c r="G59" s="72">
        <f>MAX(J59:BC59)</f>
        <v>8.7249999999999996</v>
      </c>
      <c r="H59" s="72"/>
      <c r="I59" s="80" t="s">
        <v>15</v>
      </c>
      <c r="J59" s="15">
        <v>8.7249999999999996</v>
      </c>
      <c r="K59" s="15"/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10.875</v>
      </c>
      <c r="E61" s="79">
        <f t="shared" si="17"/>
        <v>1</v>
      </c>
      <c r="F61" s="78">
        <f t="shared" si="2"/>
        <v>10.875</v>
      </c>
      <c r="G61" s="72">
        <f>MAX(J61:BC61)</f>
        <v>10.875</v>
      </c>
      <c r="H61" s="72"/>
      <c r="I61" s="80" t="s">
        <v>17</v>
      </c>
      <c r="J61" s="15">
        <v>10.875</v>
      </c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0</v>
      </c>
      <c r="E62" s="79">
        <f t="shared" si="17"/>
        <v>0</v>
      </c>
      <c r="F62" s="78">
        <f t="shared" si="2"/>
        <v>0</v>
      </c>
      <c r="G62" s="72">
        <f>MAX(J62:BC62)</f>
        <v>0</v>
      </c>
      <c r="H62" s="72"/>
      <c r="I62" s="80" t="s">
        <v>18</v>
      </c>
      <c r="J62" s="15"/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51.900000000000006</v>
      </c>
      <c r="E63" s="73">
        <f>SUM(E64:E69)</f>
        <v>5</v>
      </c>
      <c r="F63" s="72">
        <f t="shared" si="2"/>
        <v>10.38</v>
      </c>
      <c r="G63" s="152">
        <f>MAX(G64:G69)</f>
        <v>15.05</v>
      </c>
      <c r="H63" s="152">
        <f>H67</f>
        <v>0</v>
      </c>
      <c r="I63" s="85" t="s">
        <v>19</v>
      </c>
      <c r="J63" s="89">
        <f>COUNTIFS($J64:$BB69,"&gt;9,99",$J64:$BB69,"&lt;20")</f>
        <v>3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15.05</v>
      </c>
      <c r="E64" s="79">
        <f t="shared" ref="E64:E69" si="19">COUNT(J64:AZ64)</f>
        <v>1</v>
      </c>
      <c r="F64" s="78">
        <f t="shared" ref="F64:F83" si="20">IF(E64=0,0,D64/E64)</f>
        <v>15.05</v>
      </c>
      <c r="G64" s="72">
        <f>MAX(J64:BC64)</f>
        <v>15.05</v>
      </c>
      <c r="H64" s="72"/>
      <c r="I64" s="80" t="s">
        <v>13</v>
      </c>
      <c r="J64" s="15">
        <v>15.05</v>
      </c>
      <c r="K64" s="15"/>
      <c r="L64" s="15"/>
      <c r="M64" s="16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5.25</v>
      </c>
      <c r="E65" s="79">
        <f t="shared" si="19"/>
        <v>1</v>
      </c>
      <c r="F65" s="78">
        <f t="shared" si="20"/>
        <v>5.25</v>
      </c>
      <c r="G65" s="72">
        <f>MAX(J65:BC65)</f>
        <v>5.25</v>
      </c>
      <c r="H65" s="72"/>
      <c r="I65" s="80" t="s">
        <v>14</v>
      </c>
      <c r="J65" s="15">
        <v>5.25</v>
      </c>
      <c r="K65" s="15"/>
      <c r="L65" s="15"/>
      <c r="M65" s="16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31.6</v>
      </c>
      <c r="E66" s="79">
        <f t="shared" si="19"/>
        <v>3</v>
      </c>
      <c r="F66" s="78">
        <f t="shared" si="20"/>
        <v>10.533333333333333</v>
      </c>
      <c r="G66" s="72">
        <f>MAX(J66:BC66)</f>
        <v>11.2</v>
      </c>
      <c r="H66" s="72"/>
      <c r="I66" s="80" t="s">
        <v>15</v>
      </c>
      <c r="J66" s="15">
        <v>11.125</v>
      </c>
      <c r="K66" s="15">
        <v>11.2</v>
      </c>
      <c r="L66" s="15">
        <v>9.2750000000000004</v>
      </c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20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0"/>
        <v>0</v>
      </c>
      <c r="G68" s="72">
        <f>MAX(J68:BC68)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0"/>
        <v>0</v>
      </c>
      <c r="G69" s="72">
        <f>MAX(J69:BC69)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0</v>
      </c>
      <c r="E70" s="73">
        <f>SUM(E71:E76)</f>
        <v>0</v>
      </c>
      <c r="F70" s="72">
        <f t="shared" si="20"/>
        <v>0</v>
      </c>
      <c r="G70" s="152">
        <f>MAX(G71:G76)</f>
        <v>0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1">SUM(J71:AZ71)</f>
        <v>0</v>
      </c>
      <c r="E71" s="79">
        <f t="shared" ref="E71:E76" si="22">COUNT(J71:AZ71)</f>
        <v>0</v>
      </c>
      <c r="F71" s="78">
        <f t="shared" si="20"/>
        <v>0</v>
      </c>
      <c r="G71" s="72">
        <f>MAX(J71:BC71)</f>
        <v>0</v>
      </c>
      <c r="H71" s="72"/>
      <c r="I71" s="80" t="s">
        <v>13</v>
      </c>
      <c r="J71" s="15"/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1"/>
        <v>0</v>
      </c>
      <c r="E72" s="79">
        <f t="shared" si="22"/>
        <v>0</v>
      </c>
      <c r="F72" s="78">
        <f t="shared" si="20"/>
        <v>0</v>
      </c>
      <c r="G72" s="72">
        <f>MAX(J72:BC72)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1"/>
        <v>0</v>
      </c>
      <c r="E73" s="79">
        <f t="shared" si="22"/>
        <v>0</v>
      </c>
      <c r="F73" s="78">
        <f t="shared" si="20"/>
        <v>0</v>
      </c>
      <c r="G73" s="72">
        <f>MAX(J73:BC73)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1"/>
        <v>0</v>
      </c>
      <c r="E74" s="79">
        <f t="shared" si="22"/>
        <v>0</v>
      </c>
      <c r="F74" s="78">
        <f t="shared" si="20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1"/>
        <v>0</v>
      </c>
      <c r="E75" s="79">
        <f t="shared" si="22"/>
        <v>0</v>
      </c>
      <c r="F75" s="78">
        <f t="shared" si="20"/>
        <v>0</v>
      </c>
      <c r="G75" s="72">
        <f>MAX(J75:BC75)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1"/>
        <v>0</v>
      </c>
      <c r="E76" s="79">
        <f t="shared" si="22"/>
        <v>0</v>
      </c>
      <c r="F76" s="78">
        <f t="shared" si="20"/>
        <v>0</v>
      </c>
      <c r="G76" s="72">
        <f>MAX(J76:BC76)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9.2249999999999996</v>
      </c>
      <c r="E77" s="123">
        <f>SUM(E78:E83)</f>
        <v>2</v>
      </c>
      <c r="F77" s="84">
        <f t="shared" si="20"/>
        <v>4.6124999999999998</v>
      </c>
      <c r="G77" s="152">
        <f>MAX(G78:G83)</f>
        <v>5.75</v>
      </c>
      <c r="H77" s="152">
        <f>H81</f>
        <v>0</v>
      </c>
      <c r="I77" s="85" t="s">
        <v>19</v>
      </c>
      <c r="J77" s="89">
        <f>COUNTIFS($J78:$BB83,"&gt;9,99",$J78:$BB83,"&lt;20")</f>
        <v>0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0</v>
      </c>
      <c r="E78" s="79">
        <f t="shared" ref="E78:E83" si="24">COUNT(J78:AZ78)</f>
        <v>0</v>
      </c>
      <c r="F78" s="78">
        <f t="shared" si="20"/>
        <v>0</v>
      </c>
      <c r="G78" s="72">
        <f>MAX(J78:BC78)</f>
        <v>0</v>
      </c>
      <c r="H78" s="72"/>
      <c r="I78" s="87" t="s">
        <v>13</v>
      </c>
      <c r="J78" s="15"/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5.75</v>
      </c>
      <c r="E79" s="79">
        <f t="shared" si="24"/>
        <v>1</v>
      </c>
      <c r="F79" s="78">
        <f t="shared" si="20"/>
        <v>5.75</v>
      </c>
      <c r="G79" s="72">
        <f>MAX(J79:BC79)</f>
        <v>5.75</v>
      </c>
      <c r="H79" s="72"/>
      <c r="I79" s="80" t="s">
        <v>14</v>
      </c>
      <c r="J79" s="15">
        <v>5.75</v>
      </c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0</v>
      </c>
      <c r="E80" s="79">
        <f t="shared" si="24"/>
        <v>0</v>
      </c>
      <c r="F80" s="78">
        <f t="shared" si="20"/>
        <v>0</v>
      </c>
      <c r="G80" s="72">
        <f>MAX(J80:BC80)</f>
        <v>0</v>
      </c>
      <c r="H80" s="72"/>
      <c r="I80" s="80" t="s">
        <v>15</v>
      </c>
      <c r="J80" s="15"/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0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0</v>
      </c>
      <c r="E82" s="79">
        <f t="shared" si="24"/>
        <v>0</v>
      </c>
      <c r="F82" s="78">
        <f t="shared" si="20"/>
        <v>0</v>
      </c>
      <c r="G82" s="72">
        <f>MAX(J82:BC82)</f>
        <v>0</v>
      </c>
      <c r="H82" s="72"/>
      <c r="I82" s="80" t="s">
        <v>17</v>
      </c>
      <c r="J82" s="15"/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3.4750000000000001</v>
      </c>
      <c r="E83" s="79">
        <f t="shared" si="24"/>
        <v>1</v>
      </c>
      <c r="F83" s="78">
        <f t="shared" si="20"/>
        <v>3.4750000000000001</v>
      </c>
      <c r="G83" s="72">
        <f>MAX(J83:BC83)</f>
        <v>3.4750000000000001</v>
      </c>
      <c r="H83" s="72"/>
      <c r="I83" s="80" t="s">
        <v>18</v>
      </c>
      <c r="J83" s="15">
        <v>3.4750000000000001</v>
      </c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71.625000000000014</v>
      </c>
      <c r="E84" s="125">
        <f>SUM(E85:E90)</f>
        <v>14</v>
      </c>
      <c r="F84" s="124">
        <f>IF(E84=0,0,D84/E84)</f>
        <v>5.1160714285714297</v>
      </c>
      <c r="G84" s="154">
        <f>MAX(G85:G90)</f>
        <v>7.8</v>
      </c>
      <c r="H84" s="154">
        <f>H88</f>
        <v>0</v>
      </c>
      <c r="I84" s="126" t="s">
        <v>19</v>
      </c>
      <c r="J84" s="127">
        <f>COUNTIFS($J85:$BB90,"&gt;9,99",$J85:$BB90,"&lt;20")</f>
        <v>0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0</v>
      </c>
      <c r="E85" s="46">
        <f t="shared" ref="E85:E90" si="26">COUNT(J85:AZ85)</f>
        <v>0</v>
      </c>
      <c r="F85" s="45">
        <f t="shared" ref="F85:F140" si="27">IF(E85=0,0,D85/E85)</f>
        <v>0</v>
      </c>
      <c r="G85" s="40">
        <f>MAX(J85:BC85)</f>
        <v>0</v>
      </c>
      <c r="H85" s="40"/>
      <c r="I85" s="52" t="s">
        <v>13</v>
      </c>
      <c r="J85" s="15"/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51.625</v>
      </c>
      <c r="E86" s="46">
        <f t="shared" si="26"/>
        <v>10</v>
      </c>
      <c r="F86" s="45">
        <f t="shared" si="27"/>
        <v>5.1624999999999996</v>
      </c>
      <c r="G86" s="40">
        <f>MAX(J86:BC86)</f>
        <v>7.8</v>
      </c>
      <c r="H86" s="40"/>
      <c r="I86" s="52" t="s">
        <v>14</v>
      </c>
      <c r="J86" s="15">
        <v>3.375</v>
      </c>
      <c r="K86" s="15">
        <v>2.2749999999999999</v>
      </c>
      <c r="L86" s="15">
        <v>2.7749999999999999</v>
      </c>
      <c r="M86" s="16">
        <v>7.5</v>
      </c>
      <c r="N86" s="15">
        <v>7</v>
      </c>
      <c r="O86" s="15">
        <v>7.8</v>
      </c>
      <c r="P86" s="15">
        <v>4.05</v>
      </c>
      <c r="Q86" s="15">
        <v>6.8250000000000002</v>
      </c>
      <c r="R86" s="15">
        <v>6.9249999999999998</v>
      </c>
      <c r="S86" s="15">
        <v>3.1</v>
      </c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9.9499999999999993</v>
      </c>
      <c r="E87" s="46">
        <f t="shared" si="26"/>
        <v>2</v>
      </c>
      <c r="F87" s="45">
        <f t="shared" si="27"/>
        <v>4.9749999999999996</v>
      </c>
      <c r="G87" s="40">
        <f>MAX(J87:BC87)</f>
        <v>6.95</v>
      </c>
      <c r="H87" s="40"/>
      <c r="I87" s="52" t="s">
        <v>15</v>
      </c>
      <c r="J87" s="15">
        <v>6.95</v>
      </c>
      <c r="K87" s="15">
        <v>3</v>
      </c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6.65</v>
      </c>
      <c r="E89" s="46">
        <f t="shared" si="26"/>
        <v>1</v>
      </c>
      <c r="F89" s="45">
        <f t="shared" si="27"/>
        <v>6.65</v>
      </c>
      <c r="G89" s="40">
        <f>MAX(J89:BC89)</f>
        <v>6.65</v>
      </c>
      <c r="H89" s="40"/>
      <c r="I89" s="52" t="s">
        <v>17</v>
      </c>
      <c r="J89" s="15">
        <v>6.65</v>
      </c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3.4</v>
      </c>
      <c r="E90" s="46">
        <f t="shared" si="26"/>
        <v>1</v>
      </c>
      <c r="F90" s="45">
        <f t="shared" si="27"/>
        <v>3.4</v>
      </c>
      <c r="G90" s="40">
        <f>MAX(J90:BC90)</f>
        <v>3.4</v>
      </c>
      <c r="H90" s="40"/>
      <c r="I90" s="52" t="s">
        <v>18</v>
      </c>
      <c r="J90" s="15">
        <v>3.4</v>
      </c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1.925</v>
      </c>
      <c r="E91" s="41">
        <f>SUM(E92:E97)</f>
        <v>1</v>
      </c>
      <c r="F91" s="40">
        <f t="shared" si="27"/>
        <v>1.925</v>
      </c>
      <c r="G91" s="151">
        <f>MAX(G92:G97)</f>
        <v>1.925</v>
      </c>
      <c r="H91" s="151">
        <f>H95</f>
        <v>0</v>
      </c>
      <c r="I91" s="53" t="s">
        <v>19</v>
      </c>
      <c r="J91" s="54">
        <f>COUNTIFS($J92:$BB97,"&gt;9,99",$J92:$BB97,"&lt;20")</f>
        <v>0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0</v>
      </c>
      <c r="E92" s="46">
        <f t="shared" ref="E92:E97" si="29">COUNT(J92:AZ92)</f>
        <v>0</v>
      </c>
      <c r="F92" s="45">
        <f t="shared" si="27"/>
        <v>0</v>
      </c>
      <c r="G92" s="40">
        <f>MAX(J92:BC92)</f>
        <v>0</v>
      </c>
      <c r="H92" s="40"/>
      <c r="I92" s="52" t="s">
        <v>13</v>
      </c>
      <c r="J92" s="15"/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1.925</v>
      </c>
      <c r="E93" s="46">
        <f t="shared" si="29"/>
        <v>1</v>
      </c>
      <c r="F93" s="45">
        <f t="shared" si="27"/>
        <v>1.925</v>
      </c>
      <c r="G93" s="40">
        <f>MAX(J93:BC93)</f>
        <v>1.925</v>
      </c>
      <c r="H93" s="40"/>
      <c r="I93" s="52" t="s">
        <v>14</v>
      </c>
      <c r="J93" s="15">
        <v>1.925</v>
      </c>
      <c r="K93" s="15"/>
      <c r="L93" s="16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0</v>
      </c>
      <c r="E94" s="46">
        <f t="shared" si="29"/>
        <v>0</v>
      </c>
      <c r="F94" s="45">
        <f t="shared" si="27"/>
        <v>0</v>
      </c>
      <c r="G94" s="40">
        <f>MAX(J94:BC94)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MAX(J96:BC96)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MAX(J97:BC97)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182.25</v>
      </c>
      <c r="E98" s="41">
        <f>SUM(E99:E104)</f>
        <v>21</v>
      </c>
      <c r="F98" s="40">
        <f t="shared" si="27"/>
        <v>8.6785714285714288</v>
      </c>
      <c r="G98" s="151">
        <f>MAX(G99:G104)</f>
        <v>14.8</v>
      </c>
      <c r="H98" s="151">
        <f>H102</f>
        <v>13.95</v>
      </c>
      <c r="I98" s="53" t="s">
        <v>19</v>
      </c>
      <c r="J98" s="54">
        <f>COUNTIFS($J99:$BB104,"&gt;9,99",$J99:$BB104,"&lt;20")</f>
        <v>7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1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45</v>
      </c>
      <c r="E99" s="46">
        <f t="shared" ref="E99:E104" si="31">COUNT(J99:AZ99)</f>
        <v>4</v>
      </c>
      <c r="F99" s="45">
        <f t="shared" si="27"/>
        <v>11.25</v>
      </c>
      <c r="G99" s="40">
        <f>MAX(J99:BC99)</f>
        <v>14</v>
      </c>
      <c r="H99" s="40"/>
      <c r="I99" s="52" t="s">
        <v>13</v>
      </c>
      <c r="J99" s="15">
        <v>8.0250000000000004</v>
      </c>
      <c r="K99" s="15">
        <v>10.199999999999999</v>
      </c>
      <c r="L99" s="15">
        <v>14</v>
      </c>
      <c r="M99" s="16">
        <v>12.775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46.425000000000004</v>
      </c>
      <c r="E100" s="46">
        <f t="shared" si="31"/>
        <v>6</v>
      </c>
      <c r="F100" s="45">
        <f t="shared" si="27"/>
        <v>7.7375000000000007</v>
      </c>
      <c r="G100" s="40">
        <f>MAX(J100:BC100)</f>
        <v>9.7249999999999996</v>
      </c>
      <c r="H100" s="40"/>
      <c r="I100" s="52" t="s">
        <v>14</v>
      </c>
      <c r="J100" s="15">
        <v>6.95</v>
      </c>
      <c r="K100" s="15">
        <v>9.7249999999999996</v>
      </c>
      <c r="L100" s="15">
        <v>6.8250000000000002</v>
      </c>
      <c r="M100" s="16">
        <v>7.6</v>
      </c>
      <c r="N100" s="15">
        <v>7.1</v>
      </c>
      <c r="O100" s="15">
        <v>8.2249999999999996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64.875</v>
      </c>
      <c r="E101" s="46">
        <f t="shared" si="31"/>
        <v>7</v>
      </c>
      <c r="F101" s="45">
        <f t="shared" si="27"/>
        <v>9.2678571428571423</v>
      </c>
      <c r="G101" s="40">
        <f>MAX(J101:BC101)</f>
        <v>14.8</v>
      </c>
      <c r="H101" s="40"/>
      <c r="I101" s="52" t="s">
        <v>15</v>
      </c>
      <c r="J101" s="15">
        <v>7.45</v>
      </c>
      <c r="K101" s="15">
        <v>7.65</v>
      </c>
      <c r="L101" s="15">
        <v>10.525</v>
      </c>
      <c r="M101" s="16">
        <v>7.45</v>
      </c>
      <c r="N101" s="15">
        <v>10.525</v>
      </c>
      <c r="O101" s="15">
        <v>14.8</v>
      </c>
      <c r="P101" s="15">
        <v>6.4749999999999996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13.95</v>
      </c>
      <c r="E102" s="46">
        <f t="shared" si="31"/>
        <v>1</v>
      </c>
      <c r="F102" s="45">
        <f t="shared" si="27"/>
        <v>13.95</v>
      </c>
      <c r="G102" s="40"/>
      <c r="H102" s="40">
        <f>MAX(J102:AZ102)</f>
        <v>13.95</v>
      </c>
      <c r="I102" s="52" t="s">
        <v>16</v>
      </c>
      <c r="J102" s="15">
        <v>13.95</v>
      </c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0</v>
      </c>
      <c r="E103" s="46">
        <f t="shared" si="31"/>
        <v>0</v>
      </c>
      <c r="F103" s="45">
        <f t="shared" si="27"/>
        <v>0</v>
      </c>
      <c r="G103" s="40">
        <f>MAX(J103:BC103)</f>
        <v>0</v>
      </c>
      <c r="H103" s="40"/>
      <c r="I103" s="52" t="s">
        <v>17</v>
      </c>
      <c r="J103" s="15"/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12</v>
      </c>
      <c r="E104" s="46">
        <f t="shared" si="31"/>
        <v>3</v>
      </c>
      <c r="F104" s="45">
        <f t="shared" si="27"/>
        <v>4</v>
      </c>
      <c r="G104" s="40">
        <f>MAX(J104:BC104)</f>
        <v>4.5</v>
      </c>
      <c r="H104" s="40"/>
      <c r="I104" s="52" t="s">
        <v>18</v>
      </c>
      <c r="J104" s="15">
        <v>3.35</v>
      </c>
      <c r="K104" s="15">
        <v>4.5</v>
      </c>
      <c r="L104" s="15">
        <v>4.1500000000000004</v>
      </c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123.02499999999999</v>
      </c>
      <c r="E105" s="41">
        <f>SUM(E106:E111)</f>
        <v>15</v>
      </c>
      <c r="F105" s="40">
        <f t="shared" si="27"/>
        <v>8.2016666666666662</v>
      </c>
      <c r="G105" s="151">
        <f>MAX(G106:G111)</f>
        <v>14.275</v>
      </c>
      <c r="H105" s="151">
        <f>H109</f>
        <v>10.25</v>
      </c>
      <c r="I105" s="53" t="s">
        <v>19</v>
      </c>
      <c r="J105" s="54">
        <f>COUNTIFS($J106:$BB111,"&gt;9,99",$J106:$BB111,"&lt;20")</f>
        <v>5</v>
      </c>
      <c r="K105" s="54">
        <f>COUNTIFS($J106:$BB111,"&gt;19,99")</f>
        <v>0</v>
      </c>
      <c r="L105" s="54">
        <f>COUNTIFS($J109:$BA109,"&gt;4,99",$J109:$BA109,"&lt;9,99")</f>
        <v>1</v>
      </c>
      <c r="M105" s="54">
        <f>COUNTIFS($J109:$BB109,"&gt;9,99")</f>
        <v>1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10.175000000000001</v>
      </c>
      <c r="E106" s="46">
        <f t="shared" ref="E106:E111" si="33">COUNT(J106:AZ106)</f>
        <v>1</v>
      </c>
      <c r="F106" s="45">
        <f t="shared" si="27"/>
        <v>10.175000000000001</v>
      </c>
      <c r="G106" s="40">
        <f t="shared" ref="G106:G111" si="34">MAX(J106:BC106)</f>
        <v>10.175000000000001</v>
      </c>
      <c r="H106" s="40"/>
      <c r="I106" s="52" t="s">
        <v>13</v>
      </c>
      <c r="J106" s="15">
        <v>10.175000000000001</v>
      </c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30.95</v>
      </c>
      <c r="E107" s="46">
        <f t="shared" si="33"/>
        <v>4</v>
      </c>
      <c r="F107" s="45">
        <f t="shared" si="27"/>
        <v>7.7374999999999998</v>
      </c>
      <c r="G107" s="40">
        <f t="shared" si="34"/>
        <v>8.8249999999999993</v>
      </c>
      <c r="H107" s="40"/>
      <c r="I107" s="52" t="s">
        <v>14</v>
      </c>
      <c r="J107" s="15">
        <v>7.25</v>
      </c>
      <c r="K107" s="15">
        <v>6.5250000000000004</v>
      </c>
      <c r="L107" s="15">
        <v>8.35</v>
      </c>
      <c r="M107" s="16">
        <v>8.8249999999999993</v>
      </c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36.725000000000001</v>
      </c>
      <c r="E108" s="46">
        <f t="shared" si="33"/>
        <v>4</v>
      </c>
      <c r="F108" s="45">
        <f t="shared" si="27"/>
        <v>9.1812500000000004</v>
      </c>
      <c r="G108" s="40">
        <f t="shared" si="34"/>
        <v>10.175000000000001</v>
      </c>
      <c r="H108" s="40"/>
      <c r="I108" s="52" t="s">
        <v>15</v>
      </c>
      <c r="J108" s="15">
        <v>10.175000000000001</v>
      </c>
      <c r="K108" s="15">
        <v>7</v>
      </c>
      <c r="L108" s="15">
        <v>10.125</v>
      </c>
      <c r="M108" s="16">
        <v>9.4250000000000007</v>
      </c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19.824999999999999</v>
      </c>
      <c r="E109" s="46">
        <f t="shared" si="33"/>
        <v>2</v>
      </c>
      <c r="F109" s="45">
        <f t="shared" si="27"/>
        <v>9.9124999999999996</v>
      </c>
      <c r="G109" s="40">
        <f t="shared" si="34"/>
        <v>10.25</v>
      </c>
      <c r="H109" s="40">
        <f>MAX(J109:AZ109)</f>
        <v>10.25</v>
      </c>
      <c r="I109" s="52" t="s">
        <v>16</v>
      </c>
      <c r="J109" s="15">
        <v>9.5749999999999993</v>
      </c>
      <c r="K109" s="15">
        <v>10.25</v>
      </c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0</v>
      </c>
      <c r="E110" s="46">
        <f t="shared" si="33"/>
        <v>0</v>
      </c>
      <c r="F110" s="45">
        <f t="shared" si="27"/>
        <v>0</v>
      </c>
      <c r="G110" s="40">
        <f t="shared" si="34"/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25.349999999999998</v>
      </c>
      <c r="E111" s="46">
        <f t="shared" si="33"/>
        <v>4</v>
      </c>
      <c r="F111" s="45">
        <f t="shared" si="27"/>
        <v>6.3374999999999995</v>
      </c>
      <c r="G111" s="40">
        <f t="shared" si="34"/>
        <v>14.275</v>
      </c>
      <c r="H111" s="40"/>
      <c r="I111" s="52" t="s">
        <v>18</v>
      </c>
      <c r="J111" s="15">
        <v>14.275</v>
      </c>
      <c r="K111" s="15">
        <v>5.0999999999999996</v>
      </c>
      <c r="L111" s="15">
        <v>3.2</v>
      </c>
      <c r="M111" s="16">
        <v>2.7749999999999999</v>
      </c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30.025000000000002</v>
      </c>
      <c r="E112" s="41">
        <f>SUM(E113:E118)</f>
        <v>3</v>
      </c>
      <c r="F112" s="40">
        <f t="shared" si="27"/>
        <v>10.008333333333335</v>
      </c>
      <c r="G112" s="151">
        <f>MAX(G113:G118)</f>
        <v>11.55</v>
      </c>
      <c r="H112" s="151">
        <f>H116</f>
        <v>0</v>
      </c>
      <c r="I112" s="53" t="s">
        <v>19</v>
      </c>
      <c r="J112" s="54">
        <f>COUNTIFS($J113:$BB118,"&gt;9,99",$J113:$BB118,"&lt;20")</f>
        <v>2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MAX(J113:BC113)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MAX(J114:BC114)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30.025000000000002</v>
      </c>
      <c r="E115" s="46">
        <f t="shared" si="36"/>
        <v>3</v>
      </c>
      <c r="F115" s="45">
        <f t="shared" si="27"/>
        <v>10.008333333333335</v>
      </c>
      <c r="G115" s="40">
        <f>MAX(J115:BC115)</f>
        <v>11.55</v>
      </c>
      <c r="H115" s="40"/>
      <c r="I115" s="52" t="s">
        <v>15</v>
      </c>
      <c r="J115" s="15">
        <v>8</v>
      </c>
      <c r="K115" s="15">
        <v>10.475</v>
      </c>
      <c r="L115" s="15">
        <v>11.55</v>
      </c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MAX(J117:BC117)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MAX(J118:BC118)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96.6</v>
      </c>
      <c r="E119" s="41">
        <f>SUM(E120:E125)</f>
        <v>9</v>
      </c>
      <c r="F119" s="40">
        <f t="shared" si="27"/>
        <v>10.733333333333333</v>
      </c>
      <c r="G119" s="151">
        <f>MAX(G120:G125)</f>
        <v>14.9</v>
      </c>
      <c r="H119" s="151">
        <f>H123</f>
        <v>10.25</v>
      </c>
      <c r="I119" s="53" t="s">
        <v>19</v>
      </c>
      <c r="J119" s="54">
        <f>COUNTIFS($J120:$BB125,"&gt;9,99",$J120:$BB125,"&lt;20")</f>
        <v>6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1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31.450000000000003</v>
      </c>
      <c r="E120" s="46">
        <f t="shared" ref="E120:E125" si="38">COUNT(J120:AZ120)</f>
        <v>3</v>
      </c>
      <c r="F120" s="45">
        <f t="shared" si="27"/>
        <v>10.483333333333334</v>
      </c>
      <c r="G120" s="40">
        <f>MAX(J120:BC120)</f>
        <v>14.9</v>
      </c>
      <c r="H120" s="40"/>
      <c r="I120" s="52" t="s">
        <v>13</v>
      </c>
      <c r="J120" s="15">
        <v>4.875</v>
      </c>
      <c r="K120" s="15">
        <v>11.675000000000001</v>
      </c>
      <c r="L120" s="15">
        <v>14.9</v>
      </c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0</v>
      </c>
      <c r="E121" s="46">
        <f t="shared" si="38"/>
        <v>0</v>
      </c>
      <c r="F121" s="45">
        <f t="shared" si="27"/>
        <v>0</v>
      </c>
      <c r="G121" s="40">
        <f>MAX(J121:BC121)</f>
        <v>0</v>
      </c>
      <c r="H121" s="40"/>
      <c r="I121" s="52" t="s">
        <v>14</v>
      </c>
      <c r="J121" s="15"/>
      <c r="K121" s="15"/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54.9</v>
      </c>
      <c r="E122" s="46">
        <f t="shared" si="38"/>
        <v>5</v>
      </c>
      <c r="F122" s="45">
        <f t="shared" si="27"/>
        <v>10.98</v>
      </c>
      <c r="G122" s="40">
        <f>MAX(J122:BC122)</f>
        <v>13.35</v>
      </c>
      <c r="H122" s="40"/>
      <c r="I122" s="52" t="s">
        <v>15</v>
      </c>
      <c r="J122" s="15">
        <v>13.35</v>
      </c>
      <c r="K122" s="15">
        <v>11.25</v>
      </c>
      <c r="L122" s="15">
        <v>13.25</v>
      </c>
      <c r="M122" s="16">
        <v>9.4</v>
      </c>
      <c r="N122" s="15">
        <v>7.65</v>
      </c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10.25</v>
      </c>
      <c r="E123" s="46">
        <f t="shared" si="38"/>
        <v>1</v>
      </c>
      <c r="F123" s="45">
        <f t="shared" si="27"/>
        <v>10.25</v>
      </c>
      <c r="G123" s="40"/>
      <c r="H123" s="40">
        <f>MAX(J123:AZ123)</f>
        <v>10.25</v>
      </c>
      <c r="I123" s="52" t="s">
        <v>16</v>
      </c>
      <c r="J123" s="15">
        <v>10.25</v>
      </c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0</v>
      </c>
      <c r="E124" s="46">
        <f t="shared" si="38"/>
        <v>0</v>
      </c>
      <c r="F124" s="45">
        <f t="shared" si="27"/>
        <v>0</v>
      </c>
      <c r="G124" s="40">
        <f>MAX(J124:BC124)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MAX(J125:BC125)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102.77500000000001</v>
      </c>
      <c r="E126" s="41">
        <f>SUM(E127:E132)</f>
        <v>11</v>
      </c>
      <c r="F126" s="40">
        <f t="shared" si="27"/>
        <v>9.3431818181818187</v>
      </c>
      <c r="G126" s="151">
        <f>MAX(G127:G132)</f>
        <v>14.55</v>
      </c>
      <c r="H126" s="151">
        <f>H130</f>
        <v>7.7750000000000004</v>
      </c>
      <c r="I126" s="53" t="s">
        <v>19</v>
      </c>
      <c r="J126" s="54">
        <f>COUNTIFS($J127:$BB132,"&gt;9,99",$J127:$BB132,"&lt;20")</f>
        <v>5</v>
      </c>
      <c r="K126" s="54">
        <f>COUNTIFS($J127:$BB132,"&gt;19,99")</f>
        <v>0</v>
      </c>
      <c r="L126" s="54">
        <f>COUNTIFS($J130:$BA130,"&gt;4,99",$J130:$BA130,"&lt;9,99")</f>
        <v>1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24.375</v>
      </c>
      <c r="E127" s="46">
        <f t="shared" ref="E127:E132" si="40">COUNT(J127:AZ127)</f>
        <v>2</v>
      </c>
      <c r="F127" s="45">
        <f t="shared" si="27"/>
        <v>12.1875</v>
      </c>
      <c r="G127" s="40">
        <f>MAX(J127:BC127)</f>
        <v>13.975</v>
      </c>
      <c r="H127" s="40"/>
      <c r="I127" s="52" t="s">
        <v>13</v>
      </c>
      <c r="J127" s="15">
        <v>10.4</v>
      </c>
      <c r="K127" s="15">
        <v>13.975</v>
      </c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22.35</v>
      </c>
      <c r="E128" s="46">
        <f t="shared" si="40"/>
        <v>3</v>
      </c>
      <c r="F128" s="45">
        <f t="shared" si="27"/>
        <v>7.45</v>
      </c>
      <c r="G128" s="40">
        <f>MAX(J128:BC128)</f>
        <v>7.85</v>
      </c>
      <c r="H128" s="40"/>
      <c r="I128" s="52" t="s">
        <v>14</v>
      </c>
      <c r="J128" s="15">
        <v>7.85</v>
      </c>
      <c r="K128" s="15">
        <v>7.15</v>
      </c>
      <c r="L128" s="15">
        <v>7.35</v>
      </c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45.1</v>
      </c>
      <c r="E129" s="46">
        <f t="shared" si="40"/>
        <v>4</v>
      </c>
      <c r="F129" s="45">
        <f t="shared" si="27"/>
        <v>11.275</v>
      </c>
      <c r="G129" s="40">
        <f>MAX(J129:BC129)</f>
        <v>14.55</v>
      </c>
      <c r="H129" s="40"/>
      <c r="I129" s="52" t="s">
        <v>15</v>
      </c>
      <c r="J129" s="15">
        <v>14.55</v>
      </c>
      <c r="K129" s="15">
        <v>6.3250000000000002</v>
      </c>
      <c r="L129" s="15">
        <v>11.6</v>
      </c>
      <c r="M129" s="16">
        <v>12.625</v>
      </c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10.95</v>
      </c>
      <c r="E130" s="46">
        <f t="shared" si="40"/>
        <v>2</v>
      </c>
      <c r="F130" s="45">
        <f t="shared" si="27"/>
        <v>5.4749999999999996</v>
      </c>
      <c r="G130" s="40"/>
      <c r="H130" s="40">
        <f>MAX(J130:AZ130)</f>
        <v>7.7750000000000004</v>
      </c>
      <c r="I130" s="52" t="s">
        <v>16</v>
      </c>
      <c r="J130" s="15">
        <v>7.7750000000000004</v>
      </c>
      <c r="K130" s="15">
        <v>3.1749999999999998</v>
      </c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MAX(J131:BC131)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MAX(J132:BC132)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149.42499999999998</v>
      </c>
      <c r="E133" s="41">
        <f>SUM(E134:E139)</f>
        <v>17</v>
      </c>
      <c r="F133" s="40">
        <f t="shared" si="27"/>
        <v>8.7897058823529406</v>
      </c>
      <c r="G133" s="151">
        <f>MAX(G134:G139)</f>
        <v>16.574999999999999</v>
      </c>
      <c r="H133" s="151">
        <f>H137</f>
        <v>0</v>
      </c>
      <c r="I133" s="53" t="s">
        <v>19</v>
      </c>
      <c r="J133" s="54">
        <f>COUNTIFS($J134:$BB139,"&gt;9,99",$J134:$BB139,"&lt;20")</f>
        <v>4</v>
      </c>
      <c r="K133" s="54">
        <f>COUNTIFS($J134:$BB139,"&gt;19,99")</f>
        <v>0</v>
      </c>
      <c r="L133" s="54">
        <f>COUNTIFS($J137:$BA137,"&gt;4,99",$J137:$BA137,"&lt;9,99")</f>
        <v>0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15.6</v>
      </c>
      <c r="E134" s="46">
        <f t="shared" ref="E134:E139" si="42">COUNT(J134:AZ134)</f>
        <v>2</v>
      </c>
      <c r="F134" s="45">
        <f t="shared" si="27"/>
        <v>7.8</v>
      </c>
      <c r="G134" s="40">
        <f t="shared" ref="G134:G139" si="43">MAX(J134:BC134)</f>
        <v>8.375</v>
      </c>
      <c r="H134" s="40"/>
      <c r="I134" s="52" t="s">
        <v>13</v>
      </c>
      <c r="J134" s="15">
        <v>7.2249999999999996</v>
      </c>
      <c r="K134" s="15">
        <v>8.375</v>
      </c>
      <c r="L134" s="15"/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58.125</v>
      </c>
      <c r="E135" s="46">
        <f t="shared" si="42"/>
        <v>7</v>
      </c>
      <c r="F135" s="45">
        <f t="shared" si="27"/>
        <v>8.3035714285714288</v>
      </c>
      <c r="G135" s="40">
        <f t="shared" si="43"/>
        <v>11.55</v>
      </c>
      <c r="H135" s="40"/>
      <c r="I135" s="52" t="s">
        <v>14</v>
      </c>
      <c r="J135" s="15">
        <v>9.65</v>
      </c>
      <c r="K135" s="15">
        <v>7.875</v>
      </c>
      <c r="L135" s="15">
        <v>4.1500000000000004</v>
      </c>
      <c r="M135" s="16">
        <v>7.5250000000000004</v>
      </c>
      <c r="N135" s="15">
        <v>8.6</v>
      </c>
      <c r="O135" s="15">
        <v>8.7750000000000004</v>
      </c>
      <c r="P135" s="15">
        <v>11.55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71.125</v>
      </c>
      <c r="E136" s="46">
        <f t="shared" si="42"/>
        <v>7</v>
      </c>
      <c r="F136" s="45">
        <f t="shared" si="27"/>
        <v>10.160714285714286</v>
      </c>
      <c r="G136" s="40">
        <f t="shared" si="43"/>
        <v>16.574999999999999</v>
      </c>
      <c r="H136" s="40"/>
      <c r="I136" s="52" t="s">
        <v>15</v>
      </c>
      <c r="J136" s="15">
        <v>12.175000000000001</v>
      </c>
      <c r="K136" s="15">
        <v>8.6750000000000007</v>
      </c>
      <c r="L136" s="15">
        <v>8.375</v>
      </c>
      <c r="M136" s="16">
        <v>13.3</v>
      </c>
      <c r="N136" s="15">
        <v>7.625</v>
      </c>
      <c r="O136" s="15">
        <v>4.4000000000000004</v>
      </c>
      <c r="P136" s="15">
        <v>16.574999999999999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0</v>
      </c>
      <c r="E137" s="46">
        <f t="shared" si="42"/>
        <v>0</v>
      </c>
      <c r="F137" s="45">
        <f t="shared" si="27"/>
        <v>0</v>
      </c>
      <c r="G137" s="40">
        <f t="shared" si="43"/>
        <v>0</v>
      </c>
      <c r="H137" s="40">
        <f>MAX(J137:AZ137)</f>
        <v>0</v>
      </c>
      <c r="I137" s="52" t="s">
        <v>16</v>
      </c>
      <c r="J137" s="15"/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0</v>
      </c>
      <c r="E138" s="46">
        <f t="shared" si="42"/>
        <v>0</v>
      </c>
      <c r="F138" s="45">
        <f t="shared" si="27"/>
        <v>0</v>
      </c>
      <c r="G138" s="40">
        <f t="shared" si="43"/>
        <v>0</v>
      </c>
      <c r="H138" s="40"/>
      <c r="I138" s="52" t="s">
        <v>17</v>
      </c>
      <c r="J138" s="15"/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4.5750000000000002</v>
      </c>
      <c r="E139" s="46">
        <f t="shared" si="42"/>
        <v>1</v>
      </c>
      <c r="F139" s="45">
        <f t="shared" si="27"/>
        <v>4.5750000000000002</v>
      </c>
      <c r="G139" s="40">
        <f t="shared" si="43"/>
        <v>4.5750000000000002</v>
      </c>
      <c r="H139" s="40"/>
      <c r="I139" s="52" t="s">
        <v>18</v>
      </c>
      <c r="J139" s="15">
        <v>4.5750000000000002</v>
      </c>
      <c r="K139" s="15"/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134.4</v>
      </c>
      <c r="E140" s="41">
        <f>SUM(E141:E146)</f>
        <v>14</v>
      </c>
      <c r="F140" s="40">
        <f t="shared" si="27"/>
        <v>9.6</v>
      </c>
      <c r="G140" s="151">
        <f>MAX(G141:G146)</f>
        <v>15.45</v>
      </c>
      <c r="H140" s="151">
        <f>H144</f>
        <v>0</v>
      </c>
      <c r="I140" s="53" t="s">
        <v>19</v>
      </c>
      <c r="J140" s="54">
        <f>COUNTIFS($J141:$BB146,"&gt;9,99",$J141:$BB146,"&lt;20")</f>
        <v>5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4">SUM(J141:AZ141)</f>
        <v>37</v>
      </c>
      <c r="E141" s="46">
        <f t="shared" ref="E141:E146" si="45">COUNT(J141:AZ141)</f>
        <v>3</v>
      </c>
      <c r="F141" s="45">
        <f t="shared" ref="F141:F160" si="46">IF(E141=0,0,D141/E141)</f>
        <v>12.333333333333334</v>
      </c>
      <c r="G141" s="40">
        <f t="shared" ref="G141:G146" si="47">MAX(J141:BC141)</f>
        <v>15.45</v>
      </c>
      <c r="H141" s="40"/>
      <c r="I141" s="52" t="s">
        <v>13</v>
      </c>
      <c r="J141" s="15">
        <v>15.45</v>
      </c>
      <c r="K141" s="15">
        <v>8.7249999999999996</v>
      </c>
      <c r="L141" s="15">
        <v>12.824999999999999</v>
      </c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4"/>
        <v>32.325000000000003</v>
      </c>
      <c r="E142" s="46">
        <f t="shared" si="45"/>
        <v>4</v>
      </c>
      <c r="F142" s="45">
        <f t="shared" si="46"/>
        <v>8.0812500000000007</v>
      </c>
      <c r="G142" s="40">
        <f t="shared" si="47"/>
        <v>8.85</v>
      </c>
      <c r="H142" s="40"/>
      <c r="I142" s="52" t="s">
        <v>14</v>
      </c>
      <c r="J142" s="15">
        <v>7.125</v>
      </c>
      <c r="K142" s="15">
        <v>8.4749999999999996</v>
      </c>
      <c r="L142" s="15">
        <v>7.875</v>
      </c>
      <c r="M142" s="16">
        <v>8.85</v>
      </c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4"/>
        <v>65.075000000000003</v>
      </c>
      <c r="E143" s="46">
        <f t="shared" si="45"/>
        <v>7</v>
      </c>
      <c r="F143" s="45">
        <f t="shared" si="46"/>
        <v>9.2964285714285726</v>
      </c>
      <c r="G143" s="40">
        <f t="shared" si="47"/>
        <v>15.175000000000001</v>
      </c>
      <c r="H143" s="40"/>
      <c r="I143" s="52" t="s">
        <v>15</v>
      </c>
      <c r="J143" s="15">
        <v>10.074999999999999</v>
      </c>
      <c r="K143" s="15">
        <v>8.7750000000000004</v>
      </c>
      <c r="L143" s="15">
        <v>7.4249999999999998</v>
      </c>
      <c r="M143" s="16">
        <v>10.875</v>
      </c>
      <c r="N143" s="15">
        <v>5.8250000000000002</v>
      </c>
      <c r="O143" s="15">
        <v>6.9249999999999998</v>
      </c>
      <c r="P143" s="15">
        <v>15.175000000000001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4"/>
        <v>0</v>
      </c>
      <c r="E144" s="46">
        <f t="shared" si="45"/>
        <v>0</v>
      </c>
      <c r="F144" s="45">
        <f t="shared" si="46"/>
        <v>0</v>
      </c>
      <c r="G144" s="40">
        <f t="shared" si="47"/>
        <v>0</v>
      </c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4"/>
        <v>0</v>
      </c>
      <c r="E145" s="46">
        <f t="shared" si="45"/>
        <v>0</v>
      </c>
      <c r="F145" s="45">
        <f t="shared" si="46"/>
        <v>0</v>
      </c>
      <c r="G145" s="40">
        <f t="shared" si="47"/>
        <v>0</v>
      </c>
      <c r="H145" s="40"/>
      <c r="I145" s="52" t="s">
        <v>17</v>
      </c>
      <c r="J145" s="15"/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4"/>
        <v>0</v>
      </c>
      <c r="E146" s="46">
        <f t="shared" si="45"/>
        <v>0</v>
      </c>
      <c r="F146" s="45">
        <f t="shared" si="46"/>
        <v>0</v>
      </c>
      <c r="G146" s="40">
        <f t="shared" si="47"/>
        <v>0</v>
      </c>
      <c r="H146" s="40"/>
      <c r="I146" s="52" t="s">
        <v>18</v>
      </c>
      <c r="J146" s="15"/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7.9</v>
      </c>
      <c r="E147" s="122">
        <f>SUM(E148:E153)</f>
        <v>1</v>
      </c>
      <c r="F147" s="50">
        <f t="shared" si="46"/>
        <v>7.9</v>
      </c>
      <c r="G147" s="151">
        <f>MAX(G148:G153)</f>
        <v>0</v>
      </c>
      <c r="H147" s="151">
        <f>H151</f>
        <v>7.9</v>
      </c>
      <c r="I147" s="53" t="s">
        <v>19</v>
      </c>
      <c r="J147" s="54">
        <f>COUNTIFS($J148:$BB153,"&gt;9,99",$J148:$BB153,"&lt;20")</f>
        <v>0</v>
      </c>
      <c r="K147" s="54">
        <f>COUNTIFS($J148:$BB153,"&gt;19,99")</f>
        <v>0</v>
      </c>
      <c r="L147" s="54">
        <f>COUNTIFS($J151:$BA151,"&gt;4,99",$J151:$BA151,"&lt;9,99")</f>
        <v>1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8">SUM(J148:AZ148)</f>
        <v>0</v>
      </c>
      <c r="E148" s="46">
        <f t="shared" ref="E148:E153" si="49">COUNT(J148:AZ148)</f>
        <v>0</v>
      </c>
      <c r="F148" s="45">
        <f t="shared" si="46"/>
        <v>0</v>
      </c>
      <c r="G148" s="40">
        <f>MAX(J148:BC148)</f>
        <v>0</v>
      </c>
      <c r="H148" s="40"/>
      <c r="I148" s="62" t="s">
        <v>13</v>
      </c>
      <c r="J148" s="15"/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8"/>
        <v>0</v>
      </c>
      <c r="E149" s="46">
        <f t="shared" si="49"/>
        <v>0</v>
      </c>
      <c r="F149" s="45">
        <f t="shared" si="46"/>
        <v>0</v>
      </c>
      <c r="G149" s="40">
        <f>MAX(J149:BC149)</f>
        <v>0</v>
      </c>
      <c r="H149" s="40"/>
      <c r="I149" s="52" t="s">
        <v>14</v>
      </c>
      <c r="J149" s="15"/>
      <c r="K149" s="15"/>
      <c r="L149" s="15"/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8"/>
        <v>0</v>
      </c>
      <c r="E150" s="46">
        <f t="shared" si="49"/>
        <v>0</v>
      </c>
      <c r="F150" s="45">
        <f t="shared" si="46"/>
        <v>0</v>
      </c>
      <c r="G150" s="40">
        <f>MAX(J150:BC150)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8"/>
        <v>7.9</v>
      </c>
      <c r="E151" s="46">
        <f t="shared" si="49"/>
        <v>1</v>
      </c>
      <c r="F151" s="45">
        <f t="shared" si="46"/>
        <v>7.9</v>
      </c>
      <c r="G151" s="40"/>
      <c r="H151" s="40">
        <f>MAX(J151:AZ151)</f>
        <v>7.9</v>
      </c>
      <c r="I151" s="52" t="s">
        <v>16</v>
      </c>
      <c r="J151" s="15">
        <v>7.9</v>
      </c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8"/>
        <v>0</v>
      </c>
      <c r="E152" s="46">
        <f t="shared" si="49"/>
        <v>0</v>
      </c>
      <c r="F152" s="45">
        <f t="shared" si="46"/>
        <v>0</v>
      </c>
      <c r="G152" s="40">
        <f>MAX(J152:BC152)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8"/>
        <v>0</v>
      </c>
      <c r="E153" s="46">
        <f t="shared" si="49"/>
        <v>0</v>
      </c>
      <c r="F153" s="45">
        <f t="shared" si="46"/>
        <v>0</v>
      </c>
      <c r="G153" s="40">
        <f>MAX(J153:BC153)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23.049999999999997</v>
      </c>
      <c r="E154" s="122">
        <f>SUM(E155:E160)</f>
        <v>3</v>
      </c>
      <c r="F154" s="50">
        <f t="shared" si="46"/>
        <v>7.6833333333333327</v>
      </c>
      <c r="G154" s="151">
        <f>MAX(G155:G160)</f>
        <v>9.1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50">SUM(J155:AZ155)</f>
        <v>0</v>
      </c>
      <c r="E155" s="247">
        <f t="shared" ref="E155:E160" si="51">COUNT(J155:AZ155)</f>
        <v>0</v>
      </c>
      <c r="F155" s="51">
        <f t="shared" si="46"/>
        <v>0</v>
      </c>
      <c r="G155" s="50">
        <f t="shared" ref="G155:G157" si="52">MAX(J155:BC155)</f>
        <v>0</v>
      </c>
      <c r="H155" s="50"/>
      <c r="I155" s="62" t="s">
        <v>13</v>
      </c>
      <c r="J155" s="15"/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50"/>
        <v>15.45</v>
      </c>
      <c r="E156" s="247">
        <f t="shared" si="51"/>
        <v>2</v>
      </c>
      <c r="F156" s="51">
        <f t="shared" si="46"/>
        <v>7.7249999999999996</v>
      </c>
      <c r="G156" s="50">
        <f t="shared" si="52"/>
        <v>9.1</v>
      </c>
      <c r="H156" s="50"/>
      <c r="I156" s="52" t="s">
        <v>14</v>
      </c>
      <c r="J156" s="15">
        <v>6.35</v>
      </c>
      <c r="K156" s="15">
        <v>9.1</v>
      </c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50"/>
        <v>7.6</v>
      </c>
      <c r="E157" s="247">
        <f t="shared" si="51"/>
        <v>1</v>
      </c>
      <c r="F157" s="51">
        <f t="shared" si="46"/>
        <v>7.6</v>
      </c>
      <c r="G157" s="50">
        <f t="shared" si="52"/>
        <v>7.6</v>
      </c>
      <c r="H157" s="50"/>
      <c r="I157" s="52" t="s">
        <v>15</v>
      </c>
      <c r="J157" s="15">
        <v>7.6</v>
      </c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50"/>
        <v>0</v>
      </c>
      <c r="E158" s="247">
        <f t="shared" si="51"/>
        <v>0</v>
      </c>
      <c r="F158" s="51">
        <f t="shared" si="46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50"/>
        <v>0</v>
      </c>
      <c r="E159" s="247">
        <f t="shared" si="51"/>
        <v>0</v>
      </c>
      <c r="F159" s="51">
        <f t="shared" si="46"/>
        <v>0</v>
      </c>
      <c r="G159" s="50">
        <f t="shared" ref="G159:G160" si="53">MAX(J159:BC159)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50"/>
        <v>0</v>
      </c>
      <c r="E160" s="247">
        <f t="shared" si="51"/>
        <v>0</v>
      </c>
      <c r="F160" s="51">
        <f t="shared" si="46"/>
        <v>0</v>
      </c>
      <c r="G160" s="50">
        <f t="shared" si="53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76.5</v>
      </c>
      <c r="E161" s="129">
        <f>SUM(E162:E167)</f>
        <v>17</v>
      </c>
      <c r="F161" s="128">
        <f>IF(E161=0,0,D161/E161)</f>
        <v>4.5</v>
      </c>
      <c r="G161" s="155">
        <f>MAX(G162:G167)</f>
        <v>10</v>
      </c>
      <c r="H161" s="155">
        <f>H165</f>
        <v>0</v>
      </c>
      <c r="I161" s="130" t="s">
        <v>19</v>
      </c>
      <c r="J161" s="131">
        <f>COUNTIFS($J162:$BB167,"&gt;9,99",$J162:$BB167,"&lt;20")</f>
        <v>1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4">SUM(J162:AZ162)</f>
        <v>9.8000000000000007</v>
      </c>
      <c r="E162" s="97">
        <f t="shared" ref="E162:E167" si="55">COUNT(J162:AZ162)</f>
        <v>2</v>
      </c>
      <c r="F162" s="96">
        <f t="shared" ref="F162:F217" si="56">IF(E162=0,0,D162/E162)</f>
        <v>4.9000000000000004</v>
      </c>
      <c r="G162" s="92">
        <f>MAX(J162:BC162)</f>
        <v>8</v>
      </c>
      <c r="H162" s="92"/>
      <c r="I162" s="98" t="s">
        <v>13</v>
      </c>
      <c r="J162" s="15">
        <v>1.8</v>
      </c>
      <c r="K162" s="15">
        <v>8</v>
      </c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4"/>
        <v>23.75</v>
      </c>
      <c r="E163" s="97">
        <f t="shared" si="55"/>
        <v>9</v>
      </c>
      <c r="F163" s="96">
        <f t="shared" si="56"/>
        <v>2.6388888888888888</v>
      </c>
      <c r="G163" s="92">
        <f>MAX(J163:BC163)</f>
        <v>8.0749999999999993</v>
      </c>
      <c r="H163" s="92"/>
      <c r="I163" s="98" t="s">
        <v>14</v>
      </c>
      <c r="J163" s="15">
        <v>2.15</v>
      </c>
      <c r="K163" s="15">
        <v>1.7749999999999999</v>
      </c>
      <c r="L163" s="15">
        <v>1.875</v>
      </c>
      <c r="M163" s="16">
        <v>2.2999999999999998</v>
      </c>
      <c r="N163" s="15">
        <v>1.825</v>
      </c>
      <c r="O163" s="15">
        <v>1.7749999999999999</v>
      </c>
      <c r="P163" s="15">
        <v>2.6</v>
      </c>
      <c r="Q163" s="15">
        <v>1.375</v>
      </c>
      <c r="R163" s="15">
        <v>8.0749999999999993</v>
      </c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4"/>
        <v>32.949999999999996</v>
      </c>
      <c r="E164" s="97">
        <f t="shared" si="55"/>
        <v>5</v>
      </c>
      <c r="F164" s="96">
        <f t="shared" si="56"/>
        <v>6.589999999999999</v>
      </c>
      <c r="G164" s="92">
        <f>MAX(J164:BC164)</f>
        <v>8.6999999999999993</v>
      </c>
      <c r="H164" s="92"/>
      <c r="I164" s="98" t="s">
        <v>15</v>
      </c>
      <c r="J164" s="15">
        <v>8.6999999999999993</v>
      </c>
      <c r="K164" s="15">
        <v>5.875</v>
      </c>
      <c r="L164" s="15">
        <v>5.8250000000000002</v>
      </c>
      <c r="M164" s="16">
        <v>4.7</v>
      </c>
      <c r="N164" s="15">
        <v>7.85</v>
      </c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4"/>
        <v>0</v>
      </c>
      <c r="E165" s="97">
        <f t="shared" si="55"/>
        <v>0</v>
      </c>
      <c r="F165" s="96">
        <f t="shared" si="56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4"/>
        <v>10</v>
      </c>
      <c r="E166" s="97">
        <f t="shared" si="55"/>
        <v>1</v>
      </c>
      <c r="F166" s="96">
        <f t="shared" si="56"/>
        <v>10</v>
      </c>
      <c r="G166" s="92">
        <f>MAX(J166:BC166)</f>
        <v>10</v>
      </c>
      <c r="H166" s="92"/>
      <c r="I166" s="98" t="s">
        <v>17</v>
      </c>
      <c r="J166" s="15">
        <v>10</v>
      </c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4"/>
        <v>0</v>
      </c>
      <c r="E167" s="97">
        <f t="shared" si="55"/>
        <v>0</v>
      </c>
      <c r="F167" s="96">
        <f t="shared" si="56"/>
        <v>0</v>
      </c>
      <c r="G167" s="92">
        <f>MAX(J167:BC167)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108.7</v>
      </c>
      <c r="E168" s="93">
        <f>SUM(E169:E174)</f>
        <v>13</v>
      </c>
      <c r="F168" s="92">
        <f t="shared" si="56"/>
        <v>8.361538461538462</v>
      </c>
      <c r="G168" s="153">
        <f>MAX(G169:G174)</f>
        <v>11.75</v>
      </c>
      <c r="H168" s="153">
        <f>H172</f>
        <v>7.1749999999999998</v>
      </c>
      <c r="I168" s="102" t="s">
        <v>19</v>
      </c>
      <c r="J168" s="105">
        <f>COUNTIFS($J169:$BB174,"&gt;9,99",$J169:$BB174,"&lt;20")</f>
        <v>3</v>
      </c>
      <c r="K168" s="105">
        <f>COUNTIFS($J169:$BB174,"&gt;19,99")</f>
        <v>0</v>
      </c>
      <c r="L168" s="105">
        <f>COUNTIFS($J172:$BA172,"&gt;4,99",$J172:$BA172,"&lt;9,99")</f>
        <v>2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7">SUM(J169:AZ169)</f>
        <v>43.35</v>
      </c>
      <c r="E169" s="97">
        <f t="shared" ref="E169:E174" si="58">COUNT(J169:AZ169)</f>
        <v>6</v>
      </c>
      <c r="F169" s="96">
        <f t="shared" si="56"/>
        <v>7.2250000000000005</v>
      </c>
      <c r="G169" s="92">
        <f>MAX(J169:BC169)</f>
        <v>9.7249999999999996</v>
      </c>
      <c r="H169" s="92"/>
      <c r="I169" s="98" t="s">
        <v>13</v>
      </c>
      <c r="J169" s="15">
        <v>7.6749999999999998</v>
      </c>
      <c r="K169" s="15">
        <v>5.7</v>
      </c>
      <c r="L169" s="15">
        <v>5.4</v>
      </c>
      <c r="M169" s="16">
        <v>7.9249999999999998</v>
      </c>
      <c r="N169" s="15">
        <v>6.9249999999999998</v>
      </c>
      <c r="O169" s="15">
        <v>9.7249999999999996</v>
      </c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7"/>
        <v>0</v>
      </c>
      <c r="E170" s="97">
        <f t="shared" si="58"/>
        <v>0</v>
      </c>
      <c r="F170" s="96">
        <f t="shared" si="56"/>
        <v>0</v>
      </c>
      <c r="G170" s="92">
        <f>MAX(J170:BC170)</f>
        <v>0</v>
      </c>
      <c r="H170" s="92"/>
      <c r="I170" s="98" t="s">
        <v>14</v>
      </c>
      <c r="J170" s="15"/>
      <c r="K170" s="15"/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7"/>
        <v>51.024999999999999</v>
      </c>
      <c r="E171" s="97">
        <f t="shared" si="58"/>
        <v>5</v>
      </c>
      <c r="F171" s="96">
        <f t="shared" si="56"/>
        <v>10.205</v>
      </c>
      <c r="G171" s="92">
        <f>MAX(J171:BC171)</f>
        <v>11.75</v>
      </c>
      <c r="H171" s="92"/>
      <c r="I171" s="98" t="s">
        <v>15</v>
      </c>
      <c r="J171" s="15">
        <v>7.35</v>
      </c>
      <c r="K171" s="15">
        <v>10.574999999999999</v>
      </c>
      <c r="L171" s="15">
        <v>11.75</v>
      </c>
      <c r="M171" s="16">
        <v>9.6</v>
      </c>
      <c r="N171" s="15">
        <v>11.75</v>
      </c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7"/>
        <v>14.324999999999999</v>
      </c>
      <c r="E172" s="97">
        <f t="shared" si="58"/>
        <v>2</v>
      </c>
      <c r="F172" s="96">
        <f t="shared" si="56"/>
        <v>7.1624999999999996</v>
      </c>
      <c r="G172" s="92"/>
      <c r="H172" s="92">
        <f>MAX(J172:AZ172)</f>
        <v>7.1749999999999998</v>
      </c>
      <c r="I172" s="98" t="s">
        <v>16</v>
      </c>
      <c r="J172" s="15">
        <v>7.15</v>
      </c>
      <c r="K172" s="15">
        <v>7.1749999999999998</v>
      </c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7"/>
        <v>0</v>
      </c>
      <c r="E173" s="97">
        <f t="shared" si="58"/>
        <v>0</v>
      </c>
      <c r="F173" s="96">
        <f t="shared" si="56"/>
        <v>0</v>
      </c>
      <c r="G173" s="92">
        <f>MAX(J173:BC173)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7"/>
        <v>0</v>
      </c>
      <c r="E174" s="97">
        <f t="shared" si="58"/>
        <v>0</v>
      </c>
      <c r="F174" s="96">
        <f t="shared" si="56"/>
        <v>0</v>
      </c>
      <c r="G174" s="92">
        <f>MAX(J174:BC174)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11.175000000000001</v>
      </c>
      <c r="E175" s="93">
        <f>SUM(E176:E181)</f>
        <v>3</v>
      </c>
      <c r="F175" s="92">
        <f t="shared" si="56"/>
        <v>3.7250000000000001</v>
      </c>
      <c r="G175" s="153">
        <f>MAX(G176:G181)</f>
        <v>8.0250000000000004</v>
      </c>
      <c r="H175" s="153">
        <f>H179</f>
        <v>0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9">SUM(J176:AZ176)</f>
        <v>1.425</v>
      </c>
      <c r="E176" s="97">
        <f t="shared" ref="E176:E181" si="60">COUNT(J176:AZ176)</f>
        <v>1</v>
      </c>
      <c r="F176" s="96">
        <f t="shared" si="56"/>
        <v>1.425</v>
      </c>
      <c r="G176" s="92">
        <f>MAX(J176:BC176)</f>
        <v>1.425</v>
      </c>
      <c r="H176" s="92"/>
      <c r="I176" s="98" t="s">
        <v>13</v>
      </c>
      <c r="J176" s="15">
        <v>1.425</v>
      </c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9"/>
        <v>9.75</v>
      </c>
      <c r="E177" s="97">
        <f t="shared" si="60"/>
        <v>2</v>
      </c>
      <c r="F177" s="96">
        <f t="shared" si="56"/>
        <v>4.875</v>
      </c>
      <c r="G177" s="92">
        <f>MAX(J177:BC177)</f>
        <v>8.0250000000000004</v>
      </c>
      <c r="H177" s="92"/>
      <c r="I177" s="98" t="s">
        <v>14</v>
      </c>
      <c r="J177" s="15">
        <v>8.0250000000000004</v>
      </c>
      <c r="K177" s="15">
        <v>1.7250000000000001</v>
      </c>
      <c r="L177" s="15"/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9"/>
        <v>0</v>
      </c>
      <c r="E178" s="97">
        <f t="shared" si="60"/>
        <v>0</v>
      </c>
      <c r="F178" s="96">
        <f t="shared" si="56"/>
        <v>0</v>
      </c>
      <c r="G178" s="92">
        <f>MAX(J178:BC178)</f>
        <v>0</v>
      </c>
      <c r="H178" s="92"/>
      <c r="I178" s="98" t="s">
        <v>15</v>
      </c>
      <c r="J178" s="15"/>
      <c r="K178" s="15"/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9"/>
        <v>0</v>
      </c>
      <c r="E179" s="97">
        <f t="shared" si="60"/>
        <v>0</v>
      </c>
      <c r="F179" s="96">
        <f t="shared" si="56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9"/>
        <v>0</v>
      </c>
      <c r="E180" s="97">
        <f t="shared" si="60"/>
        <v>0</v>
      </c>
      <c r="F180" s="96">
        <f t="shared" si="56"/>
        <v>0</v>
      </c>
      <c r="G180" s="92">
        <f>MAX(J180:BC180)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9"/>
        <v>0</v>
      </c>
      <c r="E181" s="97">
        <f t="shared" si="60"/>
        <v>0</v>
      </c>
      <c r="F181" s="96">
        <f t="shared" si="56"/>
        <v>0</v>
      </c>
      <c r="G181" s="92">
        <f>MAX(J181:BC181)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49.175000000000004</v>
      </c>
      <c r="E182" s="93">
        <f>SUM(E183:E188)</f>
        <v>7</v>
      </c>
      <c r="F182" s="92">
        <f t="shared" si="56"/>
        <v>7.0250000000000004</v>
      </c>
      <c r="G182" s="153">
        <f>MAX(G183:G188)</f>
        <v>14.625</v>
      </c>
      <c r="H182" s="153">
        <f>H186</f>
        <v>0</v>
      </c>
      <c r="I182" s="102" t="s">
        <v>19</v>
      </c>
      <c r="J182" s="105">
        <f>COUNTIFS($J183:$BB188,"&gt;9,99",$J183:$BB188,"&lt;20")</f>
        <v>1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61">SUM(J183:AZ183)</f>
        <v>14.625</v>
      </c>
      <c r="E183" s="97">
        <f t="shared" ref="E183:E188" si="62">COUNT(J183:AZ183)</f>
        <v>1</v>
      </c>
      <c r="F183" s="96">
        <f t="shared" si="56"/>
        <v>14.625</v>
      </c>
      <c r="G183" s="92">
        <f t="shared" ref="G183:G188" si="63">MAX(J183:BC183)</f>
        <v>14.625</v>
      </c>
      <c r="H183" s="92"/>
      <c r="I183" s="98" t="s">
        <v>13</v>
      </c>
      <c r="J183" s="15">
        <v>14.625</v>
      </c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61"/>
        <v>28.475000000000001</v>
      </c>
      <c r="E184" s="97">
        <f t="shared" si="62"/>
        <v>5</v>
      </c>
      <c r="F184" s="96">
        <f t="shared" si="56"/>
        <v>5.6950000000000003</v>
      </c>
      <c r="G184" s="92">
        <f t="shared" si="63"/>
        <v>8.35</v>
      </c>
      <c r="H184" s="92"/>
      <c r="I184" s="98" t="s">
        <v>14</v>
      </c>
      <c r="J184" s="15">
        <v>6.7</v>
      </c>
      <c r="K184" s="15">
        <v>1.9750000000000001</v>
      </c>
      <c r="L184" s="15">
        <v>4.6749999999999998</v>
      </c>
      <c r="M184" s="16">
        <v>6.7750000000000004</v>
      </c>
      <c r="N184" s="15">
        <v>8.35</v>
      </c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61"/>
        <v>6.0750000000000002</v>
      </c>
      <c r="E185" s="97">
        <f t="shared" si="62"/>
        <v>1</v>
      </c>
      <c r="F185" s="96">
        <f t="shared" si="56"/>
        <v>6.0750000000000002</v>
      </c>
      <c r="G185" s="92">
        <f t="shared" si="63"/>
        <v>6.0750000000000002</v>
      </c>
      <c r="H185" s="92"/>
      <c r="I185" s="98" t="s">
        <v>15</v>
      </c>
      <c r="J185" s="15">
        <v>6.0750000000000002</v>
      </c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61"/>
        <v>0</v>
      </c>
      <c r="E186" s="97">
        <f t="shared" si="62"/>
        <v>0</v>
      </c>
      <c r="F186" s="96">
        <f t="shared" si="56"/>
        <v>0</v>
      </c>
      <c r="G186" s="92">
        <f t="shared" si="63"/>
        <v>0</v>
      </c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61"/>
        <v>0</v>
      </c>
      <c r="E187" s="97">
        <f t="shared" si="62"/>
        <v>0</v>
      </c>
      <c r="F187" s="96">
        <f t="shared" si="56"/>
        <v>0</v>
      </c>
      <c r="G187" s="92">
        <f t="shared" si="63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61"/>
        <v>0</v>
      </c>
      <c r="E188" s="97">
        <f t="shared" si="62"/>
        <v>0</v>
      </c>
      <c r="F188" s="96">
        <f t="shared" si="56"/>
        <v>0</v>
      </c>
      <c r="G188" s="92">
        <f t="shared" si="63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8.0749999999999993</v>
      </c>
      <c r="E189" s="93">
        <f>SUM(E190:E195)</f>
        <v>1</v>
      </c>
      <c r="F189" s="92">
        <f t="shared" si="56"/>
        <v>8.0749999999999993</v>
      </c>
      <c r="G189" s="153">
        <f>MAX(G190:G195)</f>
        <v>8.0749999999999993</v>
      </c>
      <c r="H189" s="153">
        <f>H193</f>
        <v>0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4">SUM(J190:AZ190)</f>
        <v>0</v>
      </c>
      <c r="E190" s="97">
        <f t="shared" ref="E190:E195" si="65">COUNT(J190:AZ190)</f>
        <v>0</v>
      </c>
      <c r="F190" s="96">
        <f t="shared" si="56"/>
        <v>0</v>
      </c>
      <c r="G190" s="92">
        <f>MAX(J190:BC190)</f>
        <v>0</v>
      </c>
      <c r="H190" s="92"/>
      <c r="I190" s="98" t="s">
        <v>13</v>
      </c>
      <c r="J190" s="15"/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4"/>
        <v>8.0749999999999993</v>
      </c>
      <c r="E191" s="97">
        <f t="shared" si="65"/>
        <v>1</v>
      </c>
      <c r="F191" s="96">
        <f t="shared" si="56"/>
        <v>8.0749999999999993</v>
      </c>
      <c r="G191" s="92">
        <f>MAX(J191:BC191)</f>
        <v>8.0749999999999993</v>
      </c>
      <c r="H191" s="92"/>
      <c r="I191" s="98" t="s">
        <v>14</v>
      </c>
      <c r="J191" s="15">
        <v>8.0749999999999993</v>
      </c>
      <c r="K191" s="15"/>
      <c r="L191" s="15"/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4"/>
        <v>0</v>
      </c>
      <c r="E192" s="97">
        <f t="shared" si="65"/>
        <v>0</v>
      </c>
      <c r="F192" s="96">
        <f t="shared" si="56"/>
        <v>0</v>
      </c>
      <c r="G192" s="92">
        <f>MAX(J192:BC192)</f>
        <v>0</v>
      </c>
      <c r="H192" s="92"/>
      <c r="I192" s="98" t="s">
        <v>15</v>
      </c>
      <c r="J192" s="15"/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4"/>
        <v>0</v>
      </c>
      <c r="E193" s="97">
        <f t="shared" si="65"/>
        <v>0</v>
      </c>
      <c r="F193" s="96">
        <f t="shared" si="56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4"/>
        <v>0</v>
      </c>
      <c r="E194" s="97">
        <f t="shared" si="65"/>
        <v>0</v>
      </c>
      <c r="F194" s="96">
        <f t="shared" si="56"/>
        <v>0</v>
      </c>
      <c r="G194" s="92">
        <f>MAX(J194:BC194)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4"/>
        <v>0</v>
      </c>
      <c r="E195" s="97">
        <f t="shared" si="65"/>
        <v>0</v>
      </c>
      <c r="F195" s="96">
        <f t="shared" si="56"/>
        <v>0</v>
      </c>
      <c r="G195" s="92">
        <f>MAX(J195:BC195)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52.724999999999994</v>
      </c>
      <c r="E196" s="93">
        <f>SUM(E197:E202)</f>
        <v>7</v>
      </c>
      <c r="F196" s="92">
        <f t="shared" si="56"/>
        <v>7.5321428571428566</v>
      </c>
      <c r="G196" s="153">
        <f>MAX(G197:G202)</f>
        <v>10.875</v>
      </c>
      <c r="H196" s="153">
        <f>H200</f>
        <v>0</v>
      </c>
      <c r="I196" s="102" t="s">
        <v>19</v>
      </c>
      <c r="J196" s="105">
        <f>COUNTIFS($J197:$BB202,"&gt;9,99",$J197:$BB202,"&lt;20")</f>
        <v>2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6">SUM(J197:AZ197)</f>
        <v>10.75</v>
      </c>
      <c r="E197" s="97">
        <f t="shared" ref="E197:E202" si="67">COUNT(J197:AZ197)</f>
        <v>1</v>
      </c>
      <c r="F197" s="96">
        <f t="shared" si="56"/>
        <v>10.75</v>
      </c>
      <c r="G197" s="92">
        <f t="shared" ref="G197:G202" si="68">MAX(J197:BC197)</f>
        <v>10.75</v>
      </c>
      <c r="H197" s="92"/>
      <c r="I197" s="98" t="s">
        <v>13</v>
      </c>
      <c r="J197" s="15">
        <v>10.75</v>
      </c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6"/>
        <v>11.824999999999999</v>
      </c>
      <c r="E198" s="97">
        <f t="shared" si="67"/>
        <v>2</v>
      </c>
      <c r="F198" s="96">
        <f t="shared" si="56"/>
        <v>5.9124999999999996</v>
      </c>
      <c r="G198" s="92">
        <f t="shared" si="68"/>
        <v>8.25</v>
      </c>
      <c r="H198" s="92"/>
      <c r="I198" s="98" t="s">
        <v>14</v>
      </c>
      <c r="J198" s="15">
        <v>3.5750000000000002</v>
      </c>
      <c r="K198" s="15">
        <v>8.25</v>
      </c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6"/>
        <v>30.15</v>
      </c>
      <c r="E199" s="97">
        <f t="shared" si="67"/>
        <v>4</v>
      </c>
      <c r="F199" s="96">
        <f t="shared" si="56"/>
        <v>7.5374999999999996</v>
      </c>
      <c r="G199" s="92">
        <f t="shared" si="68"/>
        <v>10.875</v>
      </c>
      <c r="H199" s="92"/>
      <c r="I199" s="98" t="s">
        <v>15</v>
      </c>
      <c r="J199" s="15">
        <v>10.875</v>
      </c>
      <c r="K199" s="15">
        <v>8.5749999999999993</v>
      </c>
      <c r="L199" s="15">
        <v>5.4749999999999996</v>
      </c>
      <c r="M199" s="16">
        <v>5.2249999999999996</v>
      </c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6"/>
        <v>0</v>
      </c>
      <c r="E200" s="97">
        <f t="shared" si="67"/>
        <v>0</v>
      </c>
      <c r="F200" s="96">
        <f t="shared" si="56"/>
        <v>0</v>
      </c>
      <c r="G200" s="92">
        <f t="shared" si="68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6"/>
        <v>0</v>
      </c>
      <c r="E201" s="97">
        <f t="shared" si="67"/>
        <v>0</v>
      </c>
      <c r="F201" s="96">
        <f t="shared" si="56"/>
        <v>0</v>
      </c>
      <c r="G201" s="92">
        <f t="shared" si="68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6"/>
        <v>0</v>
      </c>
      <c r="E202" s="97">
        <f t="shared" si="67"/>
        <v>0</v>
      </c>
      <c r="F202" s="96">
        <f t="shared" si="56"/>
        <v>0</v>
      </c>
      <c r="G202" s="92">
        <f t="shared" si="68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173.60000000000002</v>
      </c>
      <c r="E203" s="93">
        <f>SUM(E204:E209)</f>
        <v>19</v>
      </c>
      <c r="F203" s="92">
        <f t="shared" si="56"/>
        <v>9.1368421052631597</v>
      </c>
      <c r="G203" s="153">
        <f>MAX(G204:G209)</f>
        <v>16.024999999999999</v>
      </c>
      <c r="H203" s="153">
        <f>H207</f>
        <v>0</v>
      </c>
      <c r="I203" s="102" t="s">
        <v>19</v>
      </c>
      <c r="J203" s="105">
        <f>COUNTIFS($J204:$BB209,"&gt;9,99",$J204:$BB209,"&lt;20")</f>
        <v>8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9">SUM(J204:AZ204)</f>
        <v>11.925000000000001</v>
      </c>
      <c r="E204" s="97">
        <f t="shared" ref="E204:E209" si="70">COUNT(J204:AZ204)</f>
        <v>1</v>
      </c>
      <c r="F204" s="96">
        <f t="shared" si="56"/>
        <v>11.925000000000001</v>
      </c>
      <c r="G204" s="92">
        <f t="shared" ref="G204:G209" si="71">MAX(J204:BC204)</f>
        <v>11.925000000000001</v>
      </c>
      <c r="H204" s="92"/>
      <c r="I204" s="98" t="s">
        <v>13</v>
      </c>
      <c r="J204" s="15">
        <v>11.925000000000001</v>
      </c>
      <c r="K204" s="15"/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9"/>
        <v>37.099999999999994</v>
      </c>
      <c r="E205" s="97">
        <f t="shared" si="70"/>
        <v>6</v>
      </c>
      <c r="F205" s="96">
        <f t="shared" si="56"/>
        <v>6.1833333333333327</v>
      </c>
      <c r="G205" s="92">
        <f t="shared" si="71"/>
        <v>7.125</v>
      </c>
      <c r="H205" s="92"/>
      <c r="I205" s="98" t="s">
        <v>14</v>
      </c>
      <c r="J205" s="15">
        <v>7</v>
      </c>
      <c r="K205" s="15">
        <v>4.9000000000000004</v>
      </c>
      <c r="L205" s="15">
        <v>5.8</v>
      </c>
      <c r="M205" s="16">
        <v>7.125</v>
      </c>
      <c r="N205" s="15">
        <v>6.4749999999999996</v>
      </c>
      <c r="O205" s="15">
        <v>5.8</v>
      </c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9"/>
        <v>119.65</v>
      </c>
      <c r="E206" s="97">
        <f t="shared" si="70"/>
        <v>11</v>
      </c>
      <c r="F206" s="96">
        <f t="shared" si="56"/>
        <v>10.877272727272727</v>
      </c>
      <c r="G206" s="92">
        <f t="shared" si="71"/>
        <v>16.024999999999999</v>
      </c>
      <c r="H206" s="92"/>
      <c r="I206" s="98" t="s">
        <v>15</v>
      </c>
      <c r="J206" s="15">
        <v>7.65</v>
      </c>
      <c r="K206" s="15">
        <v>10.45</v>
      </c>
      <c r="L206" s="15">
        <v>8.9</v>
      </c>
      <c r="M206" s="16">
        <v>10.7</v>
      </c>
      <c r="N206" s="15">
        <v>9.125</v>
      </c>
      <c r="O206" s="15">
        <v>7.4749999999999996</v>
      </c>
      <c r="P206" s="15">
        <v>12.725</v>
      </c>
      <c r="Q206" s="15">
        <v>16.024999999999999</v>
      </c>
      <c r="R206" s="15">
        <v>12.275</v>
      </c>
      <c r="S206" s="15">
        <v>10.475</v>
      </c>
      <c r="T206" s="15">
        <v>13.85</v>
      </c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9"/>
        <v>0</v>
      </c>
      <c r="E207" s="97">
        <f t="shared" si="70"/>
        <v>0</v>
      </c>
      <c r="F207" s="96">
        <f t="shared" si="56"/>
        <v>0</v>
      </c>
      <c r="G207" s="92">
        <f t="shared" si="71"/>
        <v>0</v>
      </c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9"/>
        <v>4.9249999999999998</v>
      </c>
      <c r="E208" s="97">
        <f t="shared" si="70"/>
        <v>1</v>
      </c>
      <c r="F208" s="96">
        <f t="shared" si="56"/>
        <v>4.9249999999999998</v>
      </c>
      <c r="G208" s="92">
        <f t="shared" si="71"/>
        <v>4.9249999999999998</v>
      </c>
      <c r="H208" s="92"/>
      <c r="I208" s="98" t="s">
        <v>17</v>
      </c>
      <c r="J208" s="15">
        <v>4.9249999999999998</v>
      </c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9"/>
        <v>0</v>
      </c>
      <c r="E209" s="97">
        <f t="shared" si="70"/>
        <v>0</v>
      </c>
      <c r="F209" s="96">
        <f t="shared" si="56"/>
        <v>0</v>
      </c>
      <c r="G209" s="92">
        <f t="shared" si="71"/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61.374999999999993</v>
      </c>
      <c r="E210" s="93">
        <f>SUM(E211:E216)</f>
        <v>7</v>
      </c>
      <c r="F210" s="92">
        <f t="shared" si="56"/>
        <v>8.7678571428571423</v>
      </c>
      <c r="G210" s="153">
        <f>MAX(G211:G216)</f>
        <v>11.225</v>
      </c>
      <c r="H210" s="153">
        <f>H214</f>
        <v>0</v>
      </c>
      <c r="I210" s="102" t="s">
        <v>19</v>
      </c>
      <c r="J210" s="105"/>
      <c r="K210" s="105"/>
      <c r="L210" s="105"/>
      <c r="M210" s="10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72">SUM(J211:AZ211)</f>
        <v>0</v>
      </c>
      <c r="E211" s="97">
        <f t="shared" ref="E211:E216" si="73">COUNT(J211:AZ211)</f>
        <v>0</v>
      </c>
      <c r="F211" s="96">
        <f t="shared" si="56"/>
        <v>0</v>
      </c>
      <c r="G211" s="92">
        <f>MAX(J211:BC211)</f>
        <v>0</v>
      </c>
      <c r="H211" s="92"/>
      <c r="I211" s="98" t="s">
        <v>13</v>
      </c>
      <c r="J211" s="15"/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72"/>
        <v>35.574999999999996</v>
      </c>
      <c r="E212" s="97">
        <f t="shared" si="73"/>
        <v>4</v>
      </c>
      <c r="F212" s="96">
        <f t="shared" si="56"/>
        <v>8.8937499999999989</v>
      </c>
      <c r="G212" s="92">
        <f>MAX(J212:BC212)</f>
        <v>9.1</v>
      </c>
      <c r="H212" s="92"/>
      <c r="I212" s="98" t="s">
        <v>14</v>
      </c>
      <c r="J212" s="15">
        <v>9.1</v>
      </c>
      <c r="K212" s="15">
        <v>8.8249999999999993</v>
      </c>
      <c r="L212" s="15">
        <v>9.0500000000000007</v>
      </c>
      <c r="M212" s="16">
        <v>8.6</v>
      </c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72"/>
        <v>25.799999999999997</v>
      </c>
      <c r="E213" s="97">
        <f t="shared" si="73"/>
        <v>3</v>
      </c>
      <c r="F213" s="96">
        <f t="shared" si="56"/>
        <v>8.6</v>
      </c>
      <c r="G213" s="92">
        <f>MAX(J213:BC213)</f>
        <v>11.225</v>
      </c>
      <c r="H213" s="92"/>
      <c r="I213" s="98" t="s">
        <v>15</v>
      </c>
      <c r="J213" s="15">
        <v>7.55</v>
      </c>
      <c r="K213" s="15">
        <v>7.0250000000000004</v>
      </c>
      <c r="L213" s="15">
        <v>11.225</v>
      </c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72"/>
        <v>0</v>
      </c>
      <c r="E214" s="97">
        <f t="shared" si="73"/>
        <v>0</v>
      </c>
      <c r="F214" s="96">
        <f t="shared" si="56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72"/>
        <v>0</v>
      </c>
      <c r="E215" s="97">
        <f t="shared" si="73"/>
        <v>0</v>
      </c>
      <c r="F215" s="96">
        <f t="shared" si="56"/>
        <v>0</v>
      </c>
      <c r="G215" s="92">
        <f>MAX(J215:BC215)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72"/>
        <v>0</v>
      </c>
      <c r="E216" s="97">
        <f t="shared" si="73"/>
        <v>0</v>
      </c>
      <c r="F216" s="96">
        <f t="shared" si="56"/>
        <v>0</v>
      </c>
      <c r="G216" s="92">
        <f>MAX(J216:BC216)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167.02500000000001</v>
      </c>
      <c r="E217" s="93">
        <f>SUM(E218:E223)</f>
        <v>20</v>
      </c>
      <c r="F217" s="92">
        <f t="shared" si="56"/>
        <v>8.3512500000000003</v>
      </c>
      <c r="G217" s="153">
        <f>MAX(G218:G223)</f>
        <v>23.175000000000001</v>
      </c>
      <c r="H217" s="153">
        <f>H221</f>
        <v>10.074999999999999</v>
      </c>
      <c r="I217" s="102" t="s">
        <v>19</v>
      </c>
      <c r="J217" s="105">
        <f>COUNTIFS($J218:$BB223,"&gt;9,99",$J218:$BB223,"&lt;20")</f>
        <v>3</v>
      </c>
      <c r="K217" s="105">
        <f>COUNTIFS($J218:$BB223,"&gt;19,99")</f>
        <v>1</v>
      </c>
      <c r="L217" s="105">
        <f>COUNTIFS($J221:$BA221,"&gt;4,99",$J221:$BA221,"&lt;9,99")</f>
        <v>0</v>
      </c>
      <c r="M217" s="105">
        <f>COUNTIFS($J221:$BB221,"&gt;9,99")</f>
        <v>1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4">SUM(J218:AZ218)</f>
        <v>50.375000000000007</v>
      </c>
      <c r="E218" s="97">
        <f t="shared" ref="E218:E223" si="75">COUNT(J218:AZ218)</f>
        <v>5</v>
      </c>
      <c r="F218" s="96">
        <f t="shared" ref="F218:F237" si="76">IF(E218=0,0,D218/E218)</f>
        <v>10.075000000000001</v>
      </c>
      <c r="G218" s="92">
        <f>MAX(J218:BC218)</f>
        <v>23.175000000000001</v>
      </c>
      <c r="H218" s="92"/>
      <c r="I218" s="98" t="s">
        <v>13</v>
      </c>
      <c r="J218" s="15">
        <v>23.175000000000001</v>
      </c>
      <c r="K218" s="15">
        <v>4.375</v>
      </c>
      <c r="L218" s="15">
        <v>7.5250000000000004</v>
      </c>
      <c r="M218" s="16">
        <v>7.8250000000000002</v>
      </c>
      <c r="N218" s="15">
        <v>7.4749999999999996</v>
      </c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>SUM(J219:BZ219)</f>
        <v>59.399999999999991</v>
      </c>
      <c r="E219" s="97">
        <f>COUNT(J219:BZ219)</f>
        <v>8</v>
      </c>
      <c r="F219" s="96">
        <f t="shared" si="76"/>
        <v>7.4249999999999989</v>
      </c>
      <c r="G219" s="92">
        <f>MAX(J219:BC219)</f>
        <v>11.5</v>
      </c>
      <c r="H219" s="92"/>
      <c r="I219" s="98" t="s">
        <v>14</v>
      </c>
      <c r="J219" s="15">
        <v>6.625</v>
      </c>
      <c r="K219" s="15">
        <v>11.5</v>
      </c>
      <c r="L219" s="15">
        <v>7.875</v>
      </c>
      <c r="M219" s="16">
        <v>4.95</v>
      </c>
      <c r="N219" s="15">
        <v>6.2249999999999996</v>
      </c>
      <c r="O219" s="15">
        <v>8.4</v>
      </c>
      <c r="P219" s="15">
        <v>7.0250000000000004</v>
      </c>
      <c r="Q219" s="15">
        <v>6.8</v>
      </c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4"/>
        <v>42.95</v>
      </c>
      <c r="E220" s="97">
        <f t="shared" si="75"/>
        <v>5</v>
      </c>
      <c r="F220" s="96">
        <f t="shared" si="76"/>
        <v>8.59</v>
      </c>
      <c r="G220" s="92">
        <f>MAX(J220:BC220)</f>
        <v>11.025</v>
      </c>
      <c r="H220" s="92"/>
      <c r="I220" s="98" t="s">
        <v>15</v>
      </c>
      <c r="J220" s="15">
        <v>7.7750000000000004</v>
      </c>
      <c r="K220" s="15">
        <v>7.2750000000000004</v>
      </c>
      <c r="L220" s="15">
        <v>11.025</v>
      </c>
      <c r="M220" s="16">
        <v>7</v>
      </c>
      <c r="N220" s="15">
        <v>9.875</v>
      </c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4"/>
        <v>10.074999999999999</v>
      </c>
      <c r="E221" s="97">
        <f t="shared" si="75"/>
        <v>1</v>
      </c>
      <c r="F221" s="96">
        <f t="shared" si="76"/>
        <v>10.074999999999999</v>
      </c>
      <c r="G221" s="92"/>
      <c r="H221" s="92">
        <f>MAX(J221:AZ221)</f>
        <v>10.074999999999999</v>
      </c>
      <c r="I221" s="98" t="s">
        <v>16</v>
      </c>
      <c r="J221" s="15">
        <v>10.074999999999999</v>
      </c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4"/>
        <v>0</v>
      </c>
      <c r="E222" s="97">
        <f t="shared" si="75"/>
        <v>0</v>
      </c>
      <c r="F222" s="96">
        <f t="shared" si="76"/>
        <v>0</v>
      </c>
      <c r="G222" s="92">
        <f>MAX(J222:BC222)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4"/>
        <v>4.2249999999999996</v>
      </c>
      <c r="E223" s="97">
        <f t="shared" si="75"/>
        <v>1</v>
      </c>
      <c r="F223" s="96">
        <f t="shared" si="76"/>
        <v>4.2249999999999996</v>
      </c>
      <c r="G223" s="92">
        <f>MAX(J223:BC223)</f>
        <v>4.2249999999999996</v>
      </c>
      <c r="H223" s="92"/>
      <c r="I223" s="98" t="s">
        <v>18</v>
      </c>
      <c r="J223" s="15">
        <v>4.2249999999999996</v>
      </c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66.075000000000003</v>
      </c>
      <c r="E224" s="107">
        <f>SUM(E225:E230)</f>
        <v>8</v>
      </c>
      <c r="F224" s="101">
        <f t="shared" si="76"/>
        <v>8.2593750000000004</v>
      </c>
      <c r="G224" s="153">
        <f>MAX(G225:G230)</f>
        <v>10.725</v>
      </c>
      <c r="H224" s="153">
        <f>H228</f>
        <v>0</v>
      </c>
      <c r="I224" s="102" t="s">
        <v>19</v>
      </c>
      <c r="J224" s="105">
        <f>COUNTIFS($J225:$BB230,"&gt;9,99",$J225:$BB230,"&lt;20")</f>
        <v>2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7">SUM(J225:AZ225)</f>
        <v>31.725000000000001</v>
      </c>
      <c r="E225" s="97">
        <f t="shared" ref="E225:E230" si="78">COUNT(J225:AZ225)</f>
        <v>4</v>
      </c>
      <c r="F225" s="96">
        <f t="shared" si="76"/>
        <v>7.9312500000000004</v>
      </c>
      <c r="G225" s="92">
        <f t="shared" ref="G225:G230" si="79">MAX(J225:BC225)</f>
        <v>10.725</v>
      </c>
      <c r="H225" s="92"/>
      <c r="I225" s="106" t="s">
        <v>13</v>
      </c>
      <c r="J225" s="15">
        <v>5.875</v>
      </c>
      <c r="K225" s="15">
        <v>6.875</v>
      </c>
      <c r="L225" s="15">
        <v>10.725</v>
      </c>
      <c r="M225" s="16">
        <v>8.25</v>
      </c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</row>
    <row r="226" spans="1:112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7"/>
        <v>4.5750000000000002</v>
      </c>
      <c r="E226" s="97">
        <f t="shared" si="78"/>
        <v>1</v>
      </c>
      <c r="F226" s="96">
        <f t="shared" si="76"/>
        <v>4.5750000000000002</v>
      </c>
      <c r="G226" s="92">
        <f t="shared" si="79"/>
        <v>4.5750000000000002</v>
      </c>
      <c r="H226" s="92"/>
      <c r="I226" s="98" t="s">
        <v>14</v>
      </c>
      <c r="J226" s="15">
        <v>4.5750000000000002</v>
      </c>
      <c r="K226" s="15"/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</row>
    <row r="227" spans="1:112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7"/>
        <v>29.774999999999999</v>
      </c>
      <c r="E227" s="97">
        <f t="shared" si="78"/>
        <v>3</v>
      </c>
      <c r="F227" s="96">
        <f t="shared" si="76"/>
        <v>9.9249999999999989</v>
      </c>
      <c r="G227" s="92">
        <f t="shared" si="79"/>
        <v>10.725</v>
      </c>
      <c r="H227" s="92"/>
      <c r="I227" s="98" t="s">
        <v>15</v>
      </c>
      <c r="J227" s="15">
        <v>9.1999999999999993</v>
      </c>
      <c r="K227" s="15">
        <v>9.85</v>
      </c>
      <c r="L227" s="15">
        <v>10.725</v>
      </c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</row>
    <row r="228" spans="1:112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7"/>
        <v>0</v>
      </c>
      <c r="E228" s="97">
        <f t="shared" si="78"/>
        <v>0</v>
      </c>
      <c r="F228" s="96">
        <f t="shared" si="76"/>
        <v>0</v>
      </c>
      <c r="G228" s="92">
        <f t="shared" si="79"/>
        <v>0</v>
      </c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</row>
    <row r="229" spans="1:112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7"/>
        <v>0</v>
      </c>
      <c r="E229" s="97">
        <f t="shared" si="78"/>
        <v>0</v>
      </c>
      <c r="F229" s="96">
        <f t="shared" si="76"/>
        <v>0</v>
      </c>
      <c r="G229" s="92">
        <f t="shared" si="79"/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</row>
    <row r="230" spans="1:112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7"/>
        <v>0</v>
      </c>
      <c r="E230" s="97">
        <f t="shared" si="78"/>
        <v>0</v>
      </c>
      <c r="F230" s="96">
        <f t="shared" si="76"/>
        <v>0</v>
      </c>
      <c r="G230" s="92">
        <f t="shared" si="79"/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</row>
    <row r="231" spans="1:112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188.42500000000001</v>
      </c>
      <c r="E231" s="107">
        <f>SUM(E232:E237)</f>
        <v>34</v>
      </c>
      <c r="F231" s="101">
        <f t="shared" si="76"/>
        <v>5.5419117647058824</v>
      </c>
      <c r="G231" s="153">
        <f>MAX(G232:G237)</f>
        <v>12.025</v>
      </c>
      <c r="H231" s="153">
        <f>H235</f>
        <v>4.45</v>
      </c>
      <c r="I231" s="102" t="s">
        <v>19</v>
      </c>
      <c r="J231" s="105">
        <f>COUNTIFS($J232:$BB237,"&gt;9,99",$J232:$BB237,"&lt;20")</f>
        <v>3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80">SUM(J232:AZ232)</f>
        <v>22.2</v>
      </c>
      <c r="E232" s="97">
        <f t="shared" ref="E232:E237" si="81">COUNT(J232:AZ232)</f>
        <v>3</v>
      </c>
      <c r="F232" s="96">
        <f t="shared" si="76"/>
        <v>7.3999999999999995</v>
      </c>
      <c r="G232" s="92">
        <f t="shared" ref="G232:G237" si="82">MAX(J232:BC232)</f>
        <v>8.0500000000000007</v>
      </c>
      <c r="H232" s="92"/>
      <c r="I232" s="106" t="s">
        <v>13</v>
      </c>
      <c r="J232" s="15">
        <v>6.9749999999999996</v>
      </c>
      <c r="K232" s="15">
        <v>7.1749999999999998</v>
      </c>
      <c r="L232" s="15">
        <v>8.0500000000000007</v>
      </c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</row>
    <row r="233" spans="1:112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80"/>
        <v>64.325000000000003</v>
      </c>
      <c r="E233" s="97">
        <f t="shared" si="81"/>
        <v>14</v>
      </c>
      <c r="F233" s="96">
        <f t="shared" si="76"/>
        <v>4.5946428571428575</v>
      </c>
      <c r="G233" s="92">
        <f t="shared" si="82"/>
        <v>7.45</v>
      </c>
      <c r="H233" s="92"/>
      <c r="I233" s="98" t="s">
        <v>14</v>
      </c>
      <c r="J233" s="15">
        <v>1.7749999999999999</v>
      </c>
      <c r="K233" s="15">
        <v>5.4249999999999998</v>
      </c>
      <c r="L233" s="15">
        <v>5.2249999999999996</v>
      </c>
      <c r="M233" s="16">
        <v>4.2</v>
      </c>
      <c r="N233" s="15">
        <v>1.2</v>
      </c>
      <c r="O233" s="15">
        <v>1.45</v>
      </c>
      <c r="P233" s="15">
        <v>2.4</v>
      </c>
      <c r="Q233" s="15">
        <v>7.375</v>
      </c>
      <c r="R233" s="15">
        <v>2.875</v>
      </c>
      <c r="S233" s="15">
        <v>5.375</v>
      </c>
      <c r="T233" s="15">
        <v>7.45</v>
      </c>
      <c r="U233" s="15">
        <v>6.3250000000000002</v>
      </c>
      <c r="V233" s="15">
        <v>6.1</v>
      </c>
      <c r="W233" s="15">
        <v>7.15</v>
      </c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</row>
    <row r="234" spans="1:112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80"/>
        <v>73.325000000000003</v>
      </c>
      <c r="E234" s="97">
        <f t="shared" si="81"/>
        <v>10</v>
      </c>
      <c r="F234" s="96">
        <f t="shared" si="76"/>
        <v>7.3325000000000005</v>
      </c>
      <c r="G234" s="92">
        <f t="shared" si="82"/>
        <v>12.025</v>
      </c>
      <c r="H234" s="92"/>
      <c r="I234" s="98" t="s">
        <v>15</v>
      </c>
      <c r="J234" s="15">
        <v>4.2249999999999996</v>
      </c>
      <c r="K234" s="15">
        <v>5.625</v>
      </c>
      <c r="L234" s="15">
        <v>12.025</v>
      </c>
      <c r="M234" s="16">
        <v>4.375</v>
      </c>
      <c r="N234" s="15">
        <v>7.3</v>
      </c>
      <c r="O234" s="15">
        <v>6.25</v>
      </c>
      <c r="P234" s="15">
        <v>6.8</v>
      </c>
      <c r="Q234" s="15">
        <v>4.25</v>
      </c>
      <c r="R234" s="15">
        <v>11.7</v>
      </c>
      <c r="S234" s="15">
        <v>10.775</v>
      </c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</row>
    <row r="235" spans="1:112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80"/>
        <v>4.45</v>
      </c>
      <c r="E235" s="97">
        <f t="shared" si="81"/>
        <v>1</v>
      </c>
      <c r="F235" s="96">
        <f t="shared" si="76"/>
        <v>4.45</v>
      </c>
      <c r="G235" s="92">
        <f t="shared" si="82"/>
        <v>4.45</v>
      </c>
      <c r="H235" s="92">
        <f>MAX(J235:AZ235)</f>
        <v>4.45</v>
      </c>
      <c r="I235" s="98" t="s">
        <v>16</v>
      </c>
      <c r="J235" s="15">
        <v>4.45</v>
      </c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</row>
    <row r="236" spans="1:112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80"/>
        <v>14.25</v>
      </c>
      <c r="E236" s="97">
        <f t="shared" si="81"/>
        <v>3</v>
      </c>
      <c r="F236" s="96">
        <f t="shared" si="76"/>
        <v>4.75</v>
      </c>
      <c r="G236" s="92">
        <f t="shared" si="82"/>
        <v>5.375</v>
      </c>
      <c r="H236" s="92"/>
      <c r="I236" s="98" t="s">
        <v>17</v>
      </c>
      <c r="J236" s="15">
        <v>5.2750000000000004</v>
      </c>
      <c r="K236" s="15">
        <v>3.6</v>
      </c>
      <c r="L236" s="15">
        <v>5.375</v>
      </c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</row>
    <row r="237" spans="1:112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80"/>
        <v>9.875</v>
      </c>
      <c r="E237" s="97">
        <f t="shared" si="81"/>
        <v>3</v>
      </c>
      <c r="F237" s="96">
        <f t="shared" si="76"/>
        <v>3.2916666666666665</v>
      </c>
      <c r="G237" s="92">
        <f t="shared" si="82"/>
        <v>4.0750000000000002</v>
      </c>
      <c r="H237" s="92"/>
      <c r="I237" s="98" t="s">
        <v>18</v>
      </c>
      <c r="J237" s="15">
        <v>2.85</v>
      </c>
      <c r="K237" s="15">
        <v>2.95</v>
      </c>
      <c r="L237" s="15">
        <v>4.0750000000000002</v>
      </c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</row>
    <row r="238" spans="1:112">
      <c r="A238" s="108"/>
      <c r="B238" s="109"/>
      <c r="C238" s="20" t="s">
        <v>8</v>
      </c>
      <c r="D238" s="253">
        <f>SUM(D7,D14,D21,D28,D35,D42,D49,D56,D63,D70,D77,D84,D91,D98,D105,D112,D119,D126,D133,D140,D147,D154,D161,D168,D175,D182,D189,D196,D203,D210,D217,D224,D231)</f>
        <v>2223.9500000000003</v>
      </c>
      <c r="E238" s="22">
        <f>SUM(E7,E14,E21,E28,E35,E42,E49,E56,E63,E70,E77,E84,E91,E98,E105,E112,E119,E126,E133,E140,E147,E154,E161,E168,E175,E182,E189,E196,E203,E210,E217,E224,E231)</f>
        <v>284</v>
      </c>
      <c r="F238" s="21">
        <f>IF(E238=0,0,D238/E238)</f>
        <v>7.8308098591549307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71</v>
      </c>
      <c r="K238" s="24">
        <f>SUM(K7,K14,K21,K28,K35,K42,K49,K56,K63,K70,K77,K84,K91,K98,K105,K112,K119,K126,K133,K140,K147,K154,K161,K168,K175,K182,K189,K196,K203,K210,K217,K224,K231)</f>
        <v>1</v>
      </c>
      <c r="L238" s="24">
        <f>SUM(L7,L14,L21,L28,L35,L42,L49,L56,L63,L70,L77,L84,L91,L98,L105,L112,L119,L126,L133,L140,L147,L154,L161,L168,L175,L182,L189,L196,L203,L210,L217,L224,L231)</f>
        <v>5</v>
      </c>
      <c r="M238" s="24">
        <f>SUM(M7,M14,M21,M28,M35,M42,M49,M56,M63,M70,M77,M84,M91,M98,M105,M112,M119,M126,M133,M140,M147,M154,M161,M168,M175,M182,M189,M196,M203,M210,M217,M224,M231)</f>
        <v>7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111" priority="3164" rank="1"/>
  </conditionalFormatting>
  <conditionalFormatting sqref="H7:H230">
    <cfRule type="top10" dxfId="110" priority="3165" rank="1"/>
  </conditionalFormatting>
  <conditionalFormatting sqref="G7:G237">
    <cfRule type="top10" dxfId="109" priority="3331" rank="1"/>
  </conditionalFormatting>
  <conditionalFormatting sqref="H7:H237">
    <cfRule type="top10" dxfId="108" priority="3332" rank="1"/>
  </conditionalFormatting>
  <conditionalFormatting sqref="J7:M7 J14:M14 J21:M21 J28:M28 J35:M35 J42:M42 J49:M49 J56:M56 J63:M63 J70:M70 J77:M77">
    <cfRule type="cellIs" dxfId="107" priority="6" operator="equal">
      <formula>0</formula>
    </cfRule>
  </conditionalFormatting>
  <conditionalFormatting sqref="J84:M84 J91:M91 J98:M98 J105:M105 J112:M112 J119:M119 J126:M126 J133:M133 J140:M140 J147:M147 J154:M154">
    <cfRule type="cellIs" dxfId="106" priority="5" operator="equal">
      <formula>0</formula>
    </cfRule>
  </conditionalFormatting>
  <conditionalFormatting sqref="J161:M161 J168:M168 J175:M175 J182:M182 J189:M189 J196:M196 J203:M203 J210:M210 J217:M217 J224:M224 J231:M231">
    <cfRule type="cellIs" dxfId="105" priority="4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6:BZ97 J99:BZ101 J103:BZ104 J106:BZ108 J110:BZ111 J113:BZ115 J117:BZ118 J120:BZ122 J124:BZ125 J127:BZ129 J131:BZ132 J134:BZ136 J138:BZ139 J141:BZ143 J145:BZ146 J148:BZ150 J152:BZ153 J155:BZ155 J159:L160 J162:BZ164 J166:BZ167 J169:BZ171 J173:BZ174 J176:BZ178 J180:BZ181 J183:BZ185 J187:BZ188 J190:BZ192 J194:BZ195 J197:BZ199 J201:BZ202 J204:BZ206 J208:BZ209 J211:BZ213 J215:BZ216 J218:BZ220 J222:BZ223 J225:BZ227 J229:BZ230 J232:BZ234 J236:BZ237 J92:BZ94 N159:BZ160 J156:L157 N156:BZ157 M156:M160">
    <cfRule type="cellIs" dxfId="104" priority="1" operator="between">
      <formula>10</formula>
      <formula>19.99</formula>
    </cfRule>
    <cfRule type="cellIs" dxfId="103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L158 J165:BZ165 J172:BZ172 J179:BZ179 J186:BZ186 J193:BZ193 J200:BZ200 J207:BZ207 J214:BZ214 J221:BZ221 J228:BZ228 J235:BZ235 N158:BZ158">
    <cfRule type="cellIs" dxfId="102" priority="3" operator="greaterThan">
      <formula>9.99</formula>
    </cfRule>
    <cfRule type="cellIs" dxfId="101" priority="154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12">
    <tabColor rgb="FFFFFF00"/>
    <outlinePr summaryBelow="0" summaryRight="0"/>
    <pageSetUpPr fitToPage="1"/>
  </sheetPr>
  <dimension ref="A1:DF238"/>
  <sheetViews>
    <sheetView topLeftCell="A28" zoomScaleNormal="100" workbookViewId="0">
      <selection activeCell="L237" sqref="L237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kod!E9</f>
        <v>3. szakasz:  2025.06.16. 18:00 - 2025.06.17. 06:00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40.524999999999999</v>
      </c>
      <c r="E7" s="73">
        <f>SUM(E8:E13)</f>
        <v>3</v>
      </c>
      <c r="F7" s="72">
        <f>IF(E7=0,0,D7/E7)</f>
        <v>13.508333333333333</v>
      </c>
      <c r="G7" s="152">
        <f>MAX(G8:G13)</f>
        <v>17</v>
      </c>
      <c r="H7" s="152">
        <f>H11</f>
        <v>0</v>
      </c>
      <c r="I7" s="74" t="s">
        <v>19</v>
      </c>
      <c r="J7" s="88">
        <f>COUNTIFS($J8:$BB13,"&gt;9,99",$J8:$BB13,"&lt;20")</f>
        <v>2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17</v>
      </c>
      <c r="E8" s="79">
        <f t="shared" ref="E8:E13" si="1">COUNT(J8:AZ8)</f>
        <v>1</v>
      </c>
      <c r="F8" s="78">
        <f t="shared" ref="F8:F63" si="2">IF(E8=0,0,D8/E8)</f>
        <v>17</v>
      </c>
      <c r="G8" s="72">
        <f>MAX(J8:BA8)</f>
        <v>17</v>
      </c>
      <c r="H8" s="72"/>
      <c r="I8" s="80" t="s">
        <v>13</v>
      </c>
      <c r="J8" s="15">
        <v>17</v>
      </c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0</v>
      </c>
      <c r="E9" s="79">
        <f t="shared" si="1"/>
        <v>0</v>
      </c>
      <c r="F9" s="78">
        <f t="shared" si="2"/>
        <v>0</v>
      </c>
      <c r="G9" s="72">
        <f t="shared" ref="G9:G13" si="3">MAX(J9:BA9)</f>
        <v>0</v>
      </c>
      <c r="H9" s="72"/>
      <c r="I9" s="80" t="s">
        <v>14</v>
      </c>
      <c r="J9" s="15"/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23.524999999999999</v>
      </c>
      <c r="E10" s="79">
        <f t="shared" si="1"/>
        <v>2</v>
      </c>
      <c r="F10" s="78">
        <f t="shared" si="2"/>
        <v>11.762499999999999</v>
      </c>
      <c r="G10" s="72">
        <f t="shared" si="3"/>
        <v>14.05</v>
      </c>
      <c r="H10" s="72"/>
      <c r="I10" s="80" t="s">
        <v>15</v>
      </c>
      <c r="J10" s="15">
        <v>14.05</v>
      </c>
      <c r="K10" s="15">
        <v>9.4749999999999996</v>
      </c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0</v>
      </c>
      <c r="E13" s="79">
        <f t="shared" si="1"/>
        <v>0</v>
      </c>
      <c r="F13" s="78">
        <f t="shared" si="2"/>
        <v>0</v>
      </c>
      <c r="G13" s="72">
        <f t="shared" si="3"/>
        <v>0</v>
      </c>
      <c r="H13" s="72"/>
      <c r="I13" s="80" t="s">
        <v>18</v>
      </c>
      <c r="J13" s="15"/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11.6</v>
      </c>
      <c r="E14" s="73">
        <f>SUM(E15:E20)</f>
        <v>1</v>
      </c>
      <c r="F14" s="72">
        <f t="shared" si="2"/>
        <v>11.6</v>
      </c>
      <c r="G14" s="152">
        <f>MAX(G15:G20)</f>
        <v>11.6</v>
      </c>
      <c r="H14" s="152">
        <f>H18</f>
        <v>0</v>
      </c>
      <c r="I14" s="85" t="s">
        <v>19</v>
      </c>
      <c r="J14" s="89">
        <f>COUNTIFS($J15:$BB20,"&gt;9,99",$J15:$BB20,"&lt;20")</f>
        <v>1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0</v>
      </c>
      <c r="E15" s="79">
        <f t="shared" ref="E15:E20" si="5">COUNT(J15:AZ15)</f>
        <v>0</v>
      </c>
      <c r="F15" s="78">
        <f t="shared" si="2"/>
        <v>0</v>
      </c>
      <c r="G15" s="72">
        <f>MAX(J15:BA15)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0</v>
      </c>
      <c r="E16" s="79">
        <f t="shared" si="5"/>
        <v>0</v>
      </c>
      <c r="F16" s="78">
        <f t="shared" si="2"/>
        <v>0</v>
      </c>
      <c r="G16" s="72">
        <f>MAX(J16:BA16)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11.6</v>
      </c>
      <c r="E17" s="79">
        <f t="shared" si="5"/>
        <v>1</v>
      </c>
      <c r="F17" s="78">
        <f t="shared" si="2"/>
        <v>11.6</v>
      </c>
      <c r="G17" s="72">
        <f>MAX(J17:BA17)</f>
        <v>11.6</v>
      </c>
      <c r="H17" s="72"/>
      <c r="I17" s="80" t="s">
        <v>15</v>
      </c>
      <c r="J17" s="15">
        <v>11.6</v>
      </c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0</v>
      </c>
      <c r="E18" s="79">
        <f t="shared" si="5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0</v>
      </c>
      <c r="E20" s="79">
        <f t="shared" si="5"/>
        <v>0</v>
      </c>
      <c r="F20" s="78">
        <f t="shared" si="2"/>
        <v>0</v>
      </c>
      <c r="G20" s="72">
        <f>MAX(J20:BA20)</f>
        <v>0</v>
      </c>
      <c r="H20" s="72"/>
      <c r="I20" s="80" t="s">
        <v>18</v>
      </c>
      <c r="J20" s="15"/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23.82</v>
      </c>
      <c r="E21" s="73">
        <f>SUM(E22:E27)</f>
        <v>3</v>
      </c>
      <c r="F21" s="72">
        <f t="shared" si="2"/>
        <v>7.94</v>
      </c>
      <c r="G21" s="152">
        <f>MAX(G22:G27)</f>
        <v>8.1750000000000007</v>
      </c>
      <c r="H21" s="152">
        <f>H25</f>
        <v>0</v>
      </c>
      <c r="I21" s="85" t="s">
        <v>19</v>
      </c>
      <c r="J21" s="89">
        <f>COUNTIFS($J22:$BB27,"&gt;9,99",$J22:$BB27,"&lt;20")</f>
        <v>0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7.7249999999999996</v>
      </c>
      <c r="E22" s="79">
        <f t="shared" ref="E22:E27" si="7">COUNT(J22:AZ22)</f>
        <v>1</v>
      </c>
      <c r="F22" s="78">
        <f t="shared" si="2"/>
        <v>7.7249999999999996</v>
      </c>
      <c r="G22" s="72">
        <f>MAX(J22:BA22)</f>
        <v>7.7249999999999996</v>
      </c>
      <c r="H22" s="72"/>
      <c r="I22" s="80" t="s">
        <v>13</v>
      </c>
      <c r="J22" s="15">
        <v>7.7249999999999996</v>
      </c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8.1750000000000007</v>
      </c>
      <c r="E23" s="79">
        <f t="shared" si="7"/>
        <v>1</v>
      </c>
      <c r="F23" s="78">
        <f t="shared" si="2"/>
        <v>8.1750000000000007</v>
      </c>
      <c r="G23" s="72">
        <f>MAX(J23:BA23)</f>
        <v>8.1750000000000007</v>
      </c>
      <c r="H23" s="72"/>
      <c r="I23" s="80" t="s">
        <v>14</v>
      </c>
      <c r="J23" s="15">
        <v>8.1750000000000007</v>
      </c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0</v>
      </c>
      <c r="E24" s="79">
        <f t="shared" si="7"/>
        <v>0</v>
      </c>
      <c r="F24" s="78">
        <f t="shared" si="2"/>
        <v>0</v>
      </c>
      <c r="G24" s="72">
        <f>MAX(J24:BA24)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7.92</v>
      </c>
      <c r="E26" s="79">
        <f t="shared" si="7"/>
        <v>1</v>
      </c>
      <c r="F26" s="78">
        <f t="shared" si="2"/>
        <v>7.92</v>
      </c>
      <c r="G26" s="72">
        <f>MAX(J26:BA26)</f>
        <v>7.92</v>
      </c>
      <c r="H26" s="72"/>
      <c r="I26" s="80" t="s">
        <v>17</v>
      </c>
      <c r="J26" s="15">
        <v>7.92</v>
      </c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27.95</v>
      </c>
      <c r="E28" s="73">
        <f>SUM(E29:E34)</f>
        <v>2</v>
      </c>
      <c r="F28" s="72">
        <f t="shared" si="2"/>
        <v>13.975</v>
      </c>
      <c r="G28" s="152">
        <f>MAX(G29:G34)</f>
        <v>14.975</v>
      </c>
      <c r="H28" s="152">
        <f>H32</f>
        <v>0</v>
      </c>
      <c r="I28" s="85" t="s">
        <v>19</v>
      </c>
      <c r="J28" s="89">
        <f>COUNTIFS($J29:$BB34,"&gt;9,99",$J29:$BB34,"&lt;20")</f>
        <v>2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0</v>
      </c>
      <c r="E29" s="79">
        <f t="shared" ref="E29:E34" si="9">COUNT(J29:AZ29)</f>
        <v>0</v>
      </c>
      <c r="F29" s="78">
        <f t="shared" si="2"/>
        <v>0</v>
      </c>
      <c r="G29" s="72">
        <f>MAX(J29:BA29)</f>
        <v>0</v>
      </c>
      <c r="H29" s="72"/>
      <c r="I29" s="80" t="s">
        <v>13</v>
      </c>
      <c r="J29" s="15"/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0</v>
      </c>
      <c r="E30" s="79">
        <f t="shared" si="9"/>
        <v>0</v>
      </c>
      <c r="F30" s="78">
        <f t="shared" si="2"/>
        <v>0</v>
      </c>
      <c r="G30" s="72">
        <f>MAX(J30:BA30)</f>
        <v>0</v>
      </c>
      <c r="H30" s="72"/>
      <c r="I30" s="80" t="s">
        <v>14</v>
      </c>
      <c r="J30" s="15"/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27.95</v>
      </c>
      <c r="E31" s="79">
        <f t="shared" si="9"/>
        <v>2</v>
      </c>
      <c r="F31" s="78">
        <f t="shared" si="2"/>
        <v>13.975</v>
      </c>
      <c r="G31" s="72">
        <f>MAX(J31:BA31)</f>
        <v>14.975</v>
      </c>
      <c r="H31" s="72"/>
      <c r="I31" s="80" t="s">
        <v>15</v>
      </c>
      <c r="J31" s="15">
        <v>12.975</v>
      </c>
      <c r="K31" s="15">
        <v>14.975</v>
      </c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MAX(J33:BA33)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MAX(J34:BA34)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0</v>
      </c>
      <c r="E35" s="73">
        <f>SUM(E36:E41)</f>
        <v>0</v>
      </c>
      <c r="F35" s="72">
        <f t="shared" si="2"/>
        <v>0</v>
      </c>
      <c r="G35" s="152">
        <f>MAX(G36:G41)</f>
        <v>0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32.125</v>
      </c>
      <c r="E42" s="73">
        <f>SUM(E43:E48)</f>
        <v>6</v>
      </c>
      <c r="F42" s="72">
        <f t="shared" si="2"/>
        <v>5.354166666666667</v>
      </c>
      <c r="G42" s="152">
        <f>MAX(G43:G48)</f>
        <v>8.8249999999999993</v>
      </c>
      <c r="H42" s="152">
        <f>H46</f>
        <v>0</v>
      </c>
      <c r="I42" s="85" t="s">
        <v>19</v>
      </c>
      <c r="J42" s="89">
        <f>COUNTIFS($J43:$BB48,"&gt;9,99",$J43:$BB48,"&lt;20")</f>
        <v>0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7.6749999999999998</v>
      </c>
      <c r="E44" s="79">
        <f t="shared" si="13"/>
        <v>1</v>
      </c>
      <c r="F44" s="78">
        <f t="shared" si="2"/>
        <v>7.6749999999999998</v>
      </c>
      <c r="G44" s="72">
        <f>MAX(J44:BA44)</f>
        <v>7.6749999999999998</v>
      </c>
      <c r="H44" s="72"/>
      <c r="I44" s="80" t="s">
        <v>14</v>
      </c>
      <c r="J44" s="15">
        <v>7.6749999999999998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8.8249999999999993</v>
      </c>
      <c r="E45" s="79">
        <f t="shared" si="13"/>
        <v>1</v>
      </c>
      <c r="F45" s="78">
        <f t="shared" si="2"/>
        <v>8.8249999999999993</v>
      </c>
      <c r="G45" s="72">
        <f>MAX(J45:BA45)</f>
        <v>8.8249999999999993</v>
      </c>
      <c r="H45" s="72"/>
      <c r="I45" s="80" t="s">
        <v>15</v>
      </c>
      <c r="J45" s="15">
        <v>8.8249999999999993</v>
      </c>
      <c r="K45" s="15"/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MAX(J47:BA47)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15.625</v>
      </c>
      <c r="E48" s="79">
        <f t="shared" si="13"/>
        <v>4</v>
      </c>
      <c r="F48" s="78">
        <f t="shared" si="2"/>
        <v>3.90625</v>
      </c>
      <c r="G48" s="72">
        <f>MAX(J48:BA48)</f>
        <v>4.9000000000000004</v>
      </c>
      <c r="H48" s="72"/>
      <c r="I48" s="80" t="s">
        <v>18</v>
      </c>
      <c r="J48" s="15">
        <v>3.35</v>
      </c>
      <c r="K48" s="15">
        <v>4.9000000000000004</v>
      </c>
      <c r="L48" s="15">
        <v>3.25</v>
      </c>
      <c r="M48" s="16">
        <v>4.125</v>
      </c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14.875</v>
      </c>
      <c r="E49" s="73">
        <f>SUM(E50:E55)</f>
        <v>2</v>
      </c>
      <c r="F49" s="72">
        <f t="shared" si="2"/>
        <v>7.4375</v>
      </c>
      <c r="G49" s="152">
        <f>MAX(G50:G55)</f>
        <v>10.199999999999999</v>
      </c>
      <c r="H49" s="152">
        <f>H53</f>
        <v>0</v>
      </c>
      <c r="I49" s="85" t="s">
        <v>19</v>
      </c>
      <c r="J49" s="89">
        <f>COUNTIFS($J50:$BB55,"&gt;9,99",$J50:$BB55,"&lt;20")</f>
        <v>1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10.199999999999999</v>
      </c>
      <c r="E50" s="79">
        <f t="shared" ref="E50:E55" si="15">COUNT(J50:AZ50)</f>
        <v>1</v>
      </c>
      <c r="F50" s="78">
        <f t="shared" si="2"/>
        <v>10.199999999999999</v>
      </c>
      <c r="G50" s="72">
        <f>MAX(J50:BA50)</f>
        <v>10.199999999999999</v>
      </c>
      <c r="H50" s="72"/>
      <c r="I50" s="80" t="s">
        <v>13</v>
      </c>
      <c r="J50" s="15">
        <v>10.199999999999999</v>
      </c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4.6749999999999998</v>
      </c>
      <c r="E51" s="79">
        <f t="shared" si="15"/>
        <v>1</v>
      </c>
      <c r="F51" s="78">
        <f t="shared" si="2"/>
        <v>4.6749999999999998</v>
      </c>
      <c r="G51" s="72">
        <f>MAX(J51:BA51)</f>
        <v>4.6749999999999998</v>
      </c>
      <c r="H51" s="72"/>
      <c r="I51" s="80" t="s">
        <v>14</v>
      </c>
      <c r="J51" s="15">
        <v>4.6749999999999998</v>
      </c>
      <c r="K51" s="15"/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2"/>
        <v>0</v>
      </c>
      <c r="G52" s="72">
        <f>MAX(J52:BA52)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MAX(J54:BA54)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0</v>
      </c>
      <c r="E55" s="79">
        <f t="shared" si="15"/>
        <v>0</v>
      </c>
      <c r="F55" s="78">
        <f t="shared" si="2"/>
        <v>0</v>
      </c>
      <c r="G55" s="72">
        <f>MAX(J55:BA55)</f>
        <v>0</v>
      </c>
      <c r="H55" s="72"/>
      <c r="I55" s="80" t="s">
        <v>18</v>
      </c>
      <c r="J55" s="15"/>
      <c r="K55" s="15"/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72.424999999999997</v>
      </c>
      <c r="E56" s="73">
        <f>SUM(E57:E62)</f>
        <v>8</v>
      </c>
      <c r="F56" s="72">
        <f t="shared" si="2"/>
        <v>9.0531249999999996</v>
      </c>
      <c r="G56" s="152">
        <f>MAX(G57:G62)</f>
        <v>11.425000000000001</v>
      </c>
      <c r="H56" s="152">
        <f>H60</f>
        <v>0</v>
      </c>
      <c r="I56" s="85" t="s">
        <v>19</v>
      </c>
      <c r="J56" s="89">
        <f>COUNTIFS($J57:$BB62,"&gt;9,99",$J57:$BB62,"&lt;20")</f>
        <v>3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MAX(J57:BA57)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61.55</v>
      </c>
      <c r="E58" s="79">
        <f t="shared" si="17"/>
        <v>7</v>
      </c>
      <c r="F58" s="78">
        <f t="shared" si="2"/>
        <v>8.7928571428571427</v>
      </c>
      <c r="G58" s="72">
        <f>MAX(J58:BA58)</f>
        <v>11.425000000000001</v>
      </c>
      <c r="H58" s="72"/>
      <c r="I58" s="80" t="s">
        <v>14</v>
      </c>
      <c r="J58" s="15">
        <v>7.1749999999999998</v>
      </c>
      <c r="K58" s="15">
        <v>4.8</v>
      </c>
      <c r="L58" s="15">
        <v>8.4749999999999996</v>
      </c>
      <c r="M58" s="16">
        <v>11.15</v>
      </c>
      <c r="N58" s="15">
        <v>9.0749999999999993</v>
      </c>
      <c r="O58" s="15">
        <v>9.4499999999999993</v>
      </c>
      <c r="P58" s="15">
        <v>11.425000000000001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10.875</v>
      </c>
      <c r="E59" s="79">
        <f t="shared" si="17"/>
        <v>1</v>
      </c>
      <c r="F59" s="78">
        <f t="shared" si="2"/>
        <v>10.875</v>
      </c>
      <c r="G59" s="72">
        <f>MAX(J59:BA59)</f>
        <v>10.875</v>
      </c>
      <c r="H59" s="72"/>
      <c r="I59" s="80" t="s">
        <v>15</v>
      </c>
      <c r="J59" s="15">
        <v>10.875</v>
      </c>
      <c r="K59" s="15"/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0</v>
      </c>
      <c r="E62" s="79">
        <f t="shared" si="17"/>
        <v>0</v>
      </c>
      <c r="F62" s="78">
        <f t="shared" si="2"/>
        <v>0</v>
      </c>
      <c r="G62" s="72">
        <f>MAX(J62:BA62)</f>
        <v>0</v>
      </c>
      <c r="H62" s="72"/>
      <c r="I62" s="80" t="s">
        <v>18</v>
      </c>
      <c r="J62" s="15"/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181.10000000000002</v>
      </c>
      <c r="E63" s="73">
        <f>SUM(E64:E69)</f>
        <v>20</v>
      </c>
      <c r="F63" s="72">
        <f t="shared" si="2"/>
        <v>9.0550000000000015</v>
      </c>
      <c r="G63" s="152">
        <f>MAX(G64:G69)</f>
        <v>16.675000000000001</v>
      </c>
      <c r="H63" s="152">
        <f>H67</f>
        <v>0</v>
      </c>
      <c r="I63" s="85" t="s">
        <v>19</v>
      </c>
      <c r="J63" s="89">
        <f>COUNTIFS($J64:$BB69,"&gt;9,99",$J64:$BB69,"&lt;20")</f>
        <v>5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45.424999999999997</v>
      </c>
      <c r="E64" s="79">
        <f t="shared" ref="E64:E69" si="19">COUNT(J64:AZ64)</f>
        <v>4</v>
      </c>
      <c r="F64" s="78">
        <f t="shared" ref="F64:F83" si="20">IF(E64=0,0,D64/E64)</f>
        <v>11.356249999999999</v>
      </c>
      <c r="G64" s="72">
        <f>MAX(J64:BA64)</f>
        <v>16.675000000000001</v>
      </c>
      <c r="H64" s="72"/>
      <c r="I64" s="80" t="s">
        <v>13</v>
      </c>
      <c r="J64" s="15">
        <v>16.675000000000001</v>
      </c>
      <c r="K64" s="15">
        <v>9.1750000000000007</v>
      </c>
      <c r="L64" s="15">
        <v>5</v>
      </c>
      <c r="M64" s="16">
        <v>14.574999999999999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123.42500000000001</v>
      </c>
      <c r="E65" s="79">
        <f t="shared" si="19"/>
        <v>15</v>
      </c>
      <c r="F65" s="78">
        <f t="shared" si="20"/>
        <v>8.2283333333333335</v>
      </c>
      <c r="G65" s="72">
        <f>MAX(J65:BA65)</f>
        <v>14.525</v>
      </c>
      <c r="H65" s="72"/>
      <c r="I65" s="80" t="s">
        <v>14</v>
      </c>
      <c r="J65" s="15">
        <v>14.5</v>
      </c>
      <c r="K65" s="15">
        <v>7.9</v>
      </c>
      <c r="L65" s="15">
        <v>5.65</v>
      </c>
      <c r="M65" s="16">
        <v>6.8</v>
      </c>
      <c r="N65" s="15">
        <v>8.9</v>
      </c>
      <c r="O65" s="15">
        <v>8.5</v>
      </c>
      <c r="P65" s="15">
        <v>4.8499999999999996</v>
      </c>
      <c r="Q65" s="15">
        <v>8.3249999999999993</v>
      </c>
      <c r="R65" s="15">
        <v>7.2750000000000004</v>
      </c>
      <c r="S65" s="15">
        <v>8.375</v>
      </c>
      <c r="T65" s="15">
        <v>6.05</v>
      </c>
      <c r="U65" s="15">
        <v>9.6</v>
      </c>
      <c r="V65" s="15">
        <v>4.6500000000000004</v>
      </c>
      <c r="W65" s="15">
        <v>7.5250000000000004</v>
      </c>
      <c r="X65" s="15">
        <v>14.525</v>
      </c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12.25</v>
      </c>
      <c r="E66" s="79">
        <f t="shared" si="19"/>
        <v>1</v>
      </c>
      <c r="F66" s="78">
        <f t="shared" si="20"/>
        <v>12.25</v>
      </c>
      <c r="G66" s="72">
        <f>MAX(J66:BA66)</f>
        <v>12.25</v>
      </c>
      <c r="H66" s="72"/>
      <c r="I66" s="80" t="s">
        <v>15</v>
      </c>
      <c r="J66" s="15">
        <v>12.25</v>
      </c>
      <c r="K66" s="15"/>
      <c r="L66" s="15"/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20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0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0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0</v>
      </c>
      <c r="E70" s="73">
        <f>SUM(E71:E76)</f>
        <v>0</v>
      </c>
      <c r="F70" s="72">
        <f t="shared" si="20"/>
        <v>0</v>
      </c>
      <c r="G70" s="152">
        <f>MAX(G71:G76)</f>
        <v>0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1">SUM(J71:AZ71)</f>
        <v>0</v>
      </c>
      <c r="E71" s="79">
        <f t="shared" ref="E71:E76" si="22">COUNT(J71:AZ71)</f>
        <v>0</v>
      </c>
      <c r="F71" s="78">
        <f t="shared" si="20"/>
        <v>0</v>
      </c>
      <c r="G71" s="72">
        <f>MAX(J71:BA71)</f>
        <v>0</v>
      </c>
      <c r="H71" s="72"/>
      <c r="I71" s="80" t="s">
        <v>13</v>
      </c>
      <c r="J71" s="15"/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1"/>
        <v>0</v>
      </c>
      <c r="E72" s="79">
        <f t="shared" si="22"/>
        <v>0</v>
      </c>
      <c r="F72" s="78">
        <f t="shared" si="20"/>
        <v>0</v>
      </c>
      <c r="G72" s="72">
        <f>MAX(J72:BA72)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1"/>
        <v>0</v>
      </c>
      <c r="E73" s="79">
        <f t="shared" si="22"/>
        <v>0</v>
      </c>
      <c r="F73" s="78">
        <f t="shared" si="20"/>
        <v>0</v>
      </c>
      <c r="G73" s="72">
        <f>MAX(J73:BA73)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1"/>
        <v>0</v>
      </c>
      <c r="E74" s="79">
        <f t="shared" si="22"/>
        <v>0</v>
      </c>
      <c r="F74" s="78">
        <f t="shared" si="20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1"/>
        <v>0</v>
      </c>
      <c r="E75" s="79">
        <f t="shared" si="22"/>
        <v>0</v>
      </c>
      <c r="F75" s="78">
        <f t="shared" si="20"/>
        <v>0</v>
      </c>
      <c r="G75" s="72">
        <f>MAX(J75:BA75)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1"/>
        <v>0</v>
      </c>
      <c r="E76" s="79">
        <f t="shared" si="22"/>
        <v>0</v>
      </c>
      <c r="F76" s="78">
        <f t="shared" si="20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5.4749999999999996</v>
      </c>
      <c r="E77" s="123">
        <f>SUM(E78:E83)</f>
        <v>2</v>
      </c>
      <c r="F77" s="84">
        <f t="shared" si="20"/>
        <v>2.7374999999999998</v>
      </c>
      <c r="G77" s="152">
        <f>MAX(G78:G83)</f>
        <v>3.7749999999999999</v>
      </c>
      <c r="H77" s="152">
        <f>H81</f>
        <v>0</v>
      </c>
      <c r="I77" s="85" t="s">
        <v>19</v>
      </c>
      <c r="J77" s="89">
        <f>COUNTIFS($J78:$BB83,"&gt;9,99",$J78:$BB83,"&lt;20")</f>
        <v>0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1.7</v>
      </c>
      <c r="E78" s="79">
        <f t="shared" ref="E78:E83" si="24">COUNT(J78:AZ78)</f>
        <v>1</v>
      </c>
      <c r="F78" s="78">
        <f t="shared" si="20"/>
        <v>1.7</v>
      </c>
      <c r="G78" s="72">
        <f>MAX(J78:BA78)</f>
        <v>1.7</v>
      </c>
      <c r="H78" s="72"/>
      <c r="I78" s="87" t="s">
        <v>13</v>
      </c>
      <c r="J78" s="15">
        <v>1.7</v>
      </c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0</v>
      </c>
      <c r="E79" s="79">
        <f t="shared" si="24"/>
        <v>0</v>
      </c>
      <c r="F79" s="78">
        <f t="shared" si="20"/>
        <v>0</v>
      </c>
      <c r="G79" s="72">
        <f>MAX(J79:BA79)</f>
        <v>0</v>
      </c>
      <c r="H79" s="72"/>
      <c r="I79" s="80" t="s">
        <v>14</v>
      </c>
      <c r="J79" s="15"/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0</v>
      </c>
      <c r="E80" s="79">
        <f t="shared" si="24"/>
        <v>0</v>
      </c>
      <c r="F80" s="78">
        <f t="shared" si="20"/>
        <v>0</v>
      </c>
      <c r="G80" s="72">
        <f>MAX(J80:BA80)</f>
        <v>0</v>
      </c>
      <c r="H80" s="72"/>
      <c r="I80" s="80" t="s">
        <v>15</v>
      </c>
      <c r="J80" s="15"/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0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0</v>
      </c>
      <c r="E82" s="79">
        <f t="shared" si="24"/>
        <v>0</v>
      </c>
      <c r="F82" s="78">
        <f t="shared" si="20"/>
        <v>0</v>
      </c>
      <c r="G82" s="72">
        <f>MAX(J82:BA82)</f>
        <v>0</v>
      </c>
      <c r="H82" s="72"/>
      <c r="I82" s="80" t="s">
        <v>17</v>
      </c>
      <c r="J82" s="15"/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3.7749999999999999</v>
      </c>
      <c r="E83" s="79">
        <f t="shared" si="24"/>
        <v>1</v>
      </c>
      <c r="F83" s="78">
        <f t="shared" si="20"/>
        <v>3.7749999999999999</v>
      </c>
      <c r="G83" s="72">
        <f>MAX(J83:BA83)</f>
        <v>3.7749999999999999</v>
      </c>
      <c r="H83" s="72"/>
      <c r="I83" s="80" t="s">
        <v>18</v>
      </c>
      <c r="J83" s="15">
        <v>3.7749999999999999</v>
      </c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19.399999999999999</v>
      </c>
      <c r="E84" s="125">
        <f>SUM(E85:E90)</f>
        <v>3</v>
      </c>
      <c r="F84" s="124">
        <f>IF(E84=0,0,D84/E84)</f>
        <v>6.4666666666666659</v>
      </c>
      <c r="G84" s="154">
        <f>MAX(G85:G90)</f>
        <v>9.3000000000000007</v>
      </c>
      <c r="H84" s="154">
        <f>H88</f>
        <v>0</v>
      </c>
      <c r="I84" s="126" t="s">
        <v>19</v>
      </c>
      <c r="J84" s="127">
        <f>COUNTIFS($J85:$BB90,"&gt;9,99",$J85:$BB90,"&lt;20")</f>
        <v>0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0</v>
      </c>
      <c r="E85" s="46">
        <f t="shared" ref="E85:E90" si="26">COUNT(J85:AZ85)</f>
        <v>0</v>
      </c>
      <c r="F85" s="45">
        <f t="shared" ref="F85:F140" si="27">IF(E85=0,0,D85/E85)</f>
        <v>0</v>
      </c>
      <c r="G85" s="40">
        <f>MAX(J85:BA85)</f>
        <v>0</v>
      </c>
      <c r="H85" s="40"/>
      <c r="I85" s="52" t="s">
        <v>13</v>
      </c>
      <c r="J85" s="15"/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6.5</v>
      </c>
      <c r="E86" s="46">
        <f t="shared" si="26"/>
        <v>1</v>
      </c>
      <c r="F86" s="45">
        <f t="shared" si="27"/>
        <v>6.5</v>
      </c>
      <c r="G86" s="40">
        <f>MAX(J86:BA86)</f>
        <v>6.5</v>
      </c>
      <c r="H86" s="40"/>
      <c r="I86" s="52" t="s">
        <v>14</v>
      </c>
      <c r="J86" s="15">
        <v>6.5</v>
      </c>
      <c r="K86" s="15"/>
      <c r="L86" s="15"/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12.9</v>
      </c>
      <c r="E87" s="46">
        <f t="shared" si="26"/>
        <v>2</v>
      </c>
      <c r="F87" s="45">
        <f t="shared" si="27"/>
        <v>6.45</v>
      </c>
      <c r="G87" s="40">
        <f>MAX(J87:BA87)</f>
        <v>9.3000000000000007</v>
      </c>
      <c r="H87" s="40"/>
      <c r="I87" s="52" t="s">
        <v>15</v>
      </c>
      <c r="J87" s="15">
        <v>9.3000000000000007</v>
      </c>
      <c r="K87" s="15">
        <v>3.6</v>
      </c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0</v>
      </c>
      <c r="E89" s="46">
        <f t="shared" si="26"/>
        <v>0</v>
      </c>
      <c r="F89" s="45">
        <f t="shared" si="27"/>
        <v>0</v>
      </c>
      <c r="G89" s="40">
        <f>MAX(J89:BA89)</f>
        <v>0</v>
      </c>
      <c r="H89" s="40"/>
      <c r="I89" s="52" t="s">
        <v>17</v>
      </c>
      <c r="J89" s="15"/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0</v>
      </c>
      <c r="E91" s="41">
        <f>SUM(E92:E97)</f>
        <v>0</v>
      </c>
      <c r="F91" s="40">
        <f t="shared" si="27"/>
        <v>0</v>
      </c>
      <c r="G91" s="151">
        <f>MAX(G92:G97)</f>
        <v>0</v>
      </c>
      <c r="H91" s="151">
        <f>H95</f>
        <v>0</v>
      </c>
      <c r="I91" s="53" t="s">
        <v>19</v>
      </c>
      <c r="J91" s="54">
        <f>COUNTIFS($J92:$BB97,"&gt;9,99",$J92:$BB97,"&lt;20")</f>
        <v>0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0</v>
      </c>
      <c r="E92" s="46">
        <f t="shared" ref="E92:E97" si="29">COUNT(J92:AZ92)</f>
        <v>0</v>
      </c>
      <c r="F92" s="45">
        <f t="shared" si="27"/>
        <v>0</v>
      </c>
      <c r="G92" s="40">
        <f>MAX(J92:BA92)</f>
        <v>0</v>
      </c>
      <c r="H92" s="40"/>
      <c r="I92" s="52" t="s">
        <v>13</v>
      </c>
      <c r="J92" s="15"/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0</v>
      </c>
      <c r="E93" s="46">
        <f t="shared" si="29"/>
        <v>0</v>
      </c>
      <c r="F93" s="45">
        <f t="shared" si="27"/>
        <v>0</v>
      </c>
      <c r="G93" s="40">
        <f>MAX(J93:BA93)</f>
        <v>0</v>
      </c>
      <c r="H93" s="40"/>
      <c r="I93" s="52" t="s">
        <v>14</v>
      </c>
      <c r="J93" s="15"/>
      <c r="K93" s="15"/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0</v>
      </c>
      <c r="E94" s="46">
        <f t="shared" si="29"/>
        <v>0</v>
      </c>
      <c r="F94" s="45">
        <f t="shared" si="27"/>
        <v>0</v>
      </c>
      <c r="G94" s="40">
        <f>MAX(J94:BA94)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MAX(J96:BA96)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32.524999999999999</v>
      </c>
      <c r="E98" s="41">
        <f>SUM(E99:E104)</f>
        <v>4</v>
      </c>
      <c r="F98" s="40">
        <f t="shared" si="27"/>
        <v>8.1312499999999996</v>
      </c>
      <c r="G98" s="151">
        <f>MAX(G99:G104)</f>
        <v>12.275</v>
      </c>
      <c r="H98" s="151">
        <f>H102</f>
        <v>0</v>
      </c>
      <c r="I98" s="53" t="s">
        <v>19</v>
      </c>
      <c r="J98" s="54">
        <f>COUNTIFS($J99:$BB104,"&gt;9,99",$J99:$BB104,"&lt;20")</f>
        <v>2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0</v>
      </c>
      <c r="E99" s="46">
        <f t="shared" ref="E99:E104" si="31">COUNT(J99:AZ99)</f>
        <v>0</v>
      </c>
      <c r="F99" s="45">
        <f t="shared" si="27"/>
        <v>0</v>
      </c>
      <c r="G99" s="40">
        <f>MAX(J99:BA99)</f>
        <v>0</v>
      </c>
      <c r="H99" s="40"/>
      <c r="I99" s="52" t="s">
        <v>13</v>
      </c>
      <c r="J99" s="15"/>
      <c r="K99" s="15"/>
      <c r="L99" s="15"/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0</v>
      </c>
      <c r="E100" s="46">
        <f t="shared" si="31"/>
        <v>0</v>
      </c>
      <c r="F100" s="45">
        <f t="shared" si="27"/>
        <v>0</v>
      </c>
      <c r="G100" s="40">
        <f>MAX(J100:BA100)</f>
        <v>0</v>
      </c>
      <c r="H100" s="40"/>
      <c r="I100" s="52" t="s">
        <v>14</v>
      </c>
      <c r="J100" s="15"/>
      <c r="K100" s="15"/>
      <c r="L100" s="15"/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24.15</v>
      </c>
      <c r="E101" s="46">
        <f t="shared" si="31"/>
        <v>2</v>
      </c>
      <c r="F101" s="45">
        <f t="shared" si="27"/>
        <v>12.074999999999999</v>
      </c>
      <c r="G101" s="40">
        <f>MAX(J101:BA101)</f>
        <v>12.275</v>
      </c>
      <c r="H101" s="40"/>
      <c r="I101" s="52" t="s">
        <v>15</v>
      </c>
      <c r="J101" s="15">
        <v>11.875</v>
      </c>
      <c r="K101" s="15">
        <v>12.275</v>
      </c>
      <c r="L101" s="15"/>
      <c r="M101" s="16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0</v>
      </c>
      <c r="E102" s="46">
        <f t="shared" si="31"/>
        <v>0</v>
      </c>
      <c r="F102" s="45">
        <f t="shared" si="27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0</v>
      </c>
      <c r="E103" s="46">
        <f t="shared" si="31"/>
        <v>0</v>
      </c>
      <c r="F103" s="45">
        <f t="shared" si="27"/>
        <v>0</v>
      </c>
      <c r="G103" s="40">
        <f>MAX(J103:BA103)</f>
        <v>0</v>
      </c>
      <c r="H103" s="40"/>
      <c r="I103" s="52" t="s">
        <v>17</v>
      </c>
      <c r="J103" s="15"/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8.375</v>
      </c>
      <c r="E104" s="46">
        <f t="shared" si="31"/>
        <v>2</v>
      </c>
      <c r="F104" s="45">
        <f t="shared" si="27"/>
        <v>4.1875</v>
      </c>
      <c r="G104" s="40">
        <f>MAX(J104:BA104)</f>
        <v>4.8</v>
      </c>
      <c r="H104" s="40"/>
      <c r="I104" s="52" t="s">
        <v>18</v>
      </c>
      <c r="J104" s="15">
        <v>3.5750000000000002</v>
      </c>
      <c r="K104" s="15">
        <v>4.8</v>
      </c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44.674999999999997</v>
      </c>
      <c r="E105" s="41">
        <f>SUM(E106:E111)</f>
        <v>5</v>
      </c>
      <c r="F105" s="40">
        <f t="shared" si="27"/>
        <v>8.9349999999999987</v>
      </c>
      <c r="G105" s="151">
        <f>MAX(G106:G111)</f>
        <v>11.8</v>
      </c>
      <c r="H105" s="151">
        <f>H109</f>
        <v>0</v>
      </c>
      <c r="I105" s="53" t="s">
        <v>19</v>
      </c>
      <c r="J105" s="54">
        <f>COUNTIFS($J106:$BB111,"&gt;9,99",$J106:$BB111,"&lt;20")</f>
        <v>2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7.2</v>
      </c>
      <c r="E106" s="46">
        <f t="shared" ref="E106:E111" si="33">COUNT(J106:AZ106)</f>
        <v>1</v>
      </c>
      <c r="F106" s="45">
        <f t="shared" si="27"/>
        <v>7.2</v>
      </c>
      <c r="G106" s="40">
        <f t="shared" ref="G106:G111" si="34">MAX(J106:BA106)</f>
        <v>7.2</v>
      </c>
      <c r="H106" s="40"/>
      <c r="I106" s="52" t="s">
        <v>13</v>
      </c>
      <c r="J106" s="15">
        <v>7.2</v>
      </c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15.274999999999999</v>
      </c>
      <c r="E107" s="46">
        <f t="shared" si="33"/>
        <v>2</v>
      </c>
      <c r="F107" s="45">
        <f t="shared" si="27"/>
        <v>7.6374999999999993</v>
      </c>
      <c r="G107" s="40">
        <f t="shared" si="34"/>
        <v>8.5749999999999993</v>
      </c>
      <c r="H107" s="40"/>
      <c r="I107" s="52" t="s">
        <v>14</v>
      </c>
      <c r="J107" s="15">
        <v>8.5749999999999993</v>
      </c>
      <c r="K107" s="15">
        <v>6.7</v>
      </c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22.200000000000003</v>
      </c>
      <c r="E108" s="46">
        <f t="shared" si="33"/>
        <v>2</v>
      </c>
      <c r="F108" s="45">
        <f t="shared" si="27"/>
        <v>11.100000000000001</v>
      </c>
      <c r="G108" s="40">
        <f t="shared" si="34"/>
        <v>11.8</v>
      </c>
      <c r="H108" s="40"/>
      <c r="I108" s="52" t="s">
        <v>15</v>
      </c>
      <c r="J108" s="15">
        <v>11.8</v>
      </c>
      <c r="K108" s="15">
        <v>10.4</v>
      </c>
      <c r="L108" s="15"/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0</v>
      </c>
      <c r="E110" s="46">
        <f t="shared" si="33"/>
        <v>0</v>
      </c>
      <c r="F110" s="45">
        <f t="shared" si="27"/>
        <v>0</v>
      </c>
      <c r="G110" s="40">
        <f t="shared" si="34"/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0</v>
      </c>
      <c r="E111" s="46">
        <f t="shared" si="33"/>
        <v>0</v>
      </c>
      <c r="F111" s="45">
        <f t="shared" si="27"/>
        <v>0</v>
      </c>
      <c r="G111" s="40">
        <f t="shared" si="34"/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28.025000000000002</v>
      </c>
      <c r="E112" s="41">
        <f>SUM(E113:E118)</f>
        <v>4</v>
      </c>
      <c r="F112" s="40">
        <f t="shared" si="27"/>
        <v>7.0062500000000005</v>
      </c>
      <c r="G112" s="151">
        <f>MAX(G113:G118)</f>
        <v>11.375</v>
      </c>
      <c r="H112" s="151">
        <f>H116</f>
        <v>0</v>
      </c>
      <c r="I112" s="53" t="s">
        <v>19</v>
      </c>
      <c r="J112" s="54">
        <f>COUNTIFS($J113:$BB118,"&gt;9,99",$J113:$BB118,"&lt;20")</f>
        <v>1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MAX(J113:BA113)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7.9749999999999996</v>
      </c>
      <c r="E114" s="46">
        <f t="shared" si="36"/>
        <v>1</v>
      </c>
      <c r="F114" s="45">
        <f t="shared" si="27"/>
        <v>7.9749999999999996</v>
      </c>
      <c r="G114" s="40">
        <f>MAX(J114:BA114)</f>
        <v>7.9749999999999996</v>
      </c>
      <c r="H114" s="40"/>
      <c r="I114" s="52" t="s">
        <v>14</v>
      </c>
      <c r="J114" s="15">
        <v>7.9749999999999996</v>
      </c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11.375</v>
      </c>
      <c r="E115" s="46">
        <f t="shared" si="36"/>
        <v>1</v>
      </c>
      <c r="F115" s="45">
        <f t="shared" si="27"/>
        <v>11.375</v>
      </c>
      <c r="G115" s="40">
        <f>MAX(J115:BA115)</f>
        <v>11.375</v>
      </c>
      <c r="H115" s="40"/>
      <c r="I115" s="52" t="s">
        <v>15</v>
      </c>
      <c r="J115" s="15">
        <v>11.375</v>
      </c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8.6750000000000007</v>
      </c>
      <c r="E118" s="46">
        <f t="shared" si="36"/>
        <v>2</v>
      </c>
      <c r="F118" s="45">
        <f t="shared" si="27"/>
        <v>4.3375000000000004</v>
      </c>
      <c r="G118" s="40">
        <f>MAX(J118:BA118)</f>
        <v>4.3499999999999996</v>
      </c>
      <c r="H118" s="40"/>
      <c r="I118" s="52" t="s">
        <v>18</v>
      </c>
      <c r="J118" s="15">
        <v>4.3250000000000002</v>
      </c>
      <c r="K118" s="15">
        <v>4.3499999999999996</v>
      </c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60.849999999999994</v>
      </c>
      <c r="E119" s="41">
        <f>SUM(E120:E125)</f>
        <v>5</v>
      </c>
      <c r="F119" s="40">
        <f t="shared" si="27"/>
        <v>12.169999999999998</v>
      </c>
      <c r="G119" s="151">
        <f>MAX(G120:G125)</f>
        <v>19.45</v>
      </c>
      <c r="H119" s="151">
        <f>H123</f>
        <v>0</v>
      </c>
      <c r="I119" s="53" t="s">
        <v>19</v>
      </c>
      <c r="J119" s="54">
        <f>COUNTIFS($J120:$BB125,"&gt;9,99",$J120:$BB125,"&lt;20")</f>
        <v>4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19.45</v>
      </c>
      <c r="E120" s="46">
        <f t="shared" ref="E120:E125" si="38">COUNT(J120:AZ120)</f>
        <v>1</v>
      </c>
      <c r="F120" s="45">
        <f t="shared" si="27"/>
        <v>19.45</v>
      </c>
      <c r="G120" s="40">
        <f>MAX(J120:BA120)</f>
        <v>19.45</v>
      </c>
      <c r="H120" s="40"/>
      <c r="I120" s="52" t="s">
        <v>13</v>
      </c>
      <c r="J120" s="15">
        <v>19.45</v>
      </c>
      <c r="K120" s="15"/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17.899999999999999</v>
      </c>
      <c r="E121" s="46">
        <f t="shared" si="38"/>
        <v>1</v>
      </c>
      <c r="F121" s="45">
        <f t="shared" si="27"/>
        <v>17.899999999999999</v>
      </c>
      <c r="G121" s="40">
        <f>MAX(J121:BA121)</f>
        <v>17.899999999999999</v>
      </c>
      <c r="H121" s="40"/>
      <c r="I121" s="52" t="s">
        <v>14</v>
      </c>
      <c r="J121" s="15">
        <v>17.899999999999999</v>
      </c>
      <c r="K121" s="15"/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0</v>
      </c>
      <c r="E122" s="46">
        <f t="shared" si="38"/>
        <v>0</v>
      </c>
      <c r="F122" s="45">
        <f t="shared" si="27"/>
        <v>0</v>
      </c>
      <c r="G122" s="40">
        <f>MAX(J122:BA122)</f>
        <v>0</v>
      </c>
      <c r="H122" s="40"/>
      <c r="I122" s="52" t="s">
        <v>15</v>
      </c>
      <c r="J122" s="15"/>
      <c r="K122" s="15"/>
      <c r="L122" s="15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20.625</v>
      </c>
      <c r="E124" s="46">
        <f t="shared" si="38"/>
        <v>2</v>
      </c>
      <c r="F124" s="45">
        <f t="shared" si="27"/>
        <v>10.3125</v>
      </c>
      <c r="G124" s="40">
        <f>MAX(J124:BA124)</f>
        <v>10.525</v>
      </c>
      <c r="H124" s="40"/>
      <c r="I124" s="52" t="s">
        <v>17</v>
      </c>
      <c r="J124" s="15">
        <v>10.525</v>
      </c>
      <c r="K124" s="15">
        <v>10.1</v>
      </c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2.875</v>
      </c>
      <c r="E125" s="46">
        <f t="shared" si="38"/>
        <v>1</v>
      </c>
      <c r="F125" s="45">
        <f t="shared" si="27"/>
        <v>2.875</v>
      </c>
      <c r="G125" s="40">
        <f>MAX(J125:BA125)</f>
        <v>2.875</v>
      </c>
      <c r="H125" s="40"/>
      <c r="I125" s="52" t="s">
        <v>18</v>
      </c>
      <c r="J125" s="15">
        <v>2.875</v>
      </c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71.599999999999994</v>
      </c>
      <c r="E126" s="41">
        <f>SUM(E127:E132)</f>
        <v>9</v>
      </c>
      <c r="F126" s="40">
        <f t="shared" si="27"/>
        <v>7.9555555555555548</v>
      </c>
      <c r="G126" s="151">
        <f>MAX(G127:G132)</f>
        <v>11.05</v>
      </c>
      <c r="H126" s="151">
        <f>H130</f>
        <v>10.3</v>
      </c>
      <c r="I126" s="53" t="s">
        <v>19</v>
      </c>
      <c r="J126" s="54">
        <f>COUNTIFS($J127:$BB132,"&gt;9,99",$J127:$BB132,"&lt;20")</f>
        <v>2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1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5.6749999999999998</v>
      </c>
      <c r="E127" s="46">
        <f t="shared" ref="E127:E132" si="40">COUNT(J127:AZ127)</f>
        <v>1</v>
      </c>
      <c r="F127" s="45">
        <f t="shared" si="27"/>
        <v>5.6749999999999998</v>
      </c>
      <c r="G127" s="40">
        <f>MAX(J127:BA127)</f>
        <v>5.6749999999999998</v>
      </c>
      <c r="H127" s="40"/>
      <c r="I127" s="52" t="s">
        <v>13</v>
      </c>
      <c r="J127" s="15">
        <v>5.6749999999999998</v>
      </c>
      <c r="K127" s="15"/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27.950000000000003</v>
      </c>
      <c r="E128" s="46">
        <f t="shared" si="40"/>
        <v>4</v>
      </c>
      <c r="F128" s="45">
        <f t="shared" si="27"/>
        <v>6.9875000000000007</v>
      </c>
      <c r="G128" s="40">
        <f>MAX(J128:BA128)</f>
        <v>9.9</v>
      </c>
      <c r="H128" s="40"/>
      <c r="I128" s="52" t="s">
        <v>14</v>
      </c>
      <c r="J128" s="15">
        <v>7.3</v>
      </c>
      <c r="K128" s="15">
        <v>3</v>
      </c>
      <c r="L128" s="15">
        <v>9.9</v>
      </c>
      <c r="M128" s="16">
        <v>7.75</v>
      </c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27.675000000000001</v>
      </c>
      <c r="E129" s="46">
        <f t="shared" si="40"/>
        <v>3</v>
      </c>
      <c r="F129" s="45">
        <f t="shared" si="27"/>
        <v>9.2249999999999996</v>
      </c>
      <c r="G129" s="40">
        <f>MAX(J129:BA129)</f>
        <v>11.05</v>
      </c>
      <c r="H129" s="40"/>
      <c r="I129" s="52" t="s">
        <v>15</v>
      </c>
      <c r="J129" s="15">
        <v>8.125</v>
      </c>
      <c r="K129" s="15">
        <v>8.5</v>
      </c>
      <c r="L129" s="15">
        <v>11.05</v>
      </c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10.3</v>
      </c>
      <c r="E130" s="46">
        <f t="shared" si="40"/>
        <v>1</v>
      </c>
      <c r="F130" s="45">
        <f t="shared" si="27"/>
        <v>10.3</v>
      </c>
      <c r="G130" s="40"/>
      <c r="H130" s="40">
        <f>MAX(J130:AZ130)</f>
        <v>10.3</v>
      </c>
      <c r="I130" s="52" t="s">
        <v>16</v>
      </c>
      <c r="J130" s="15">
        <v>10.3</v>
      </c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MAX(J132:BA132)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54.875</v>
      </c>
      <c r="E133" s="41">
        <f>SUM(E134:E139)</f>
        <v>6</v>
      </c>
      <c r="F133" s="40">
        <f t="shared" si="27"/>
        <v>9.1458333333333339</v>
      </c>
      <c r="G133" s="151">
        <f>MAX(G134:G139)</f>
        <v>12.175000000000001</v>
      </c>
      <c r="H133" s="151">
        <f>H137</f>
        <v>0</v>
      </c>
      <c r="I133" s="53" t="s">
        <v>19</v>
      </c>
      <c r="J133" s="54">
        <f>COUNTIFS($J134:$BB139,"&gt;9,99",$J134:$BB139,"&lt;20")</f>
        <v>2</v>
      </c>
      <c r="K133" s="54">
        <f>COUNTIFS($J134:$BB139,"&gt;19,99")</f>
        <v>0</v>
      </c>
      <c r="L133" s="54">
        <f>COUNTIFS($J137:$BA137,"&gt;4,99",$J137:$BA137,"&lt;9,99")</f>
        <v>0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8.9499999999999993</v>
      </c>
      <c r="E134" s="46">
        <f t="shared" ref="E134:E139" si="42">COUNT(J134:AZ134)</f>
        <v>1</v>
      </c>
      <c r="F134" s="45">
        <f t="shared" si="27"/>
        <v>8.9499999999999993</v>
      </c>
      <c r="G134" s="40">
        <f>MAX(J134:BA134)</f>
        <v>8.9499999999999993</v>
      </c>
      <c r="H134" s="40"/>
      <c r="I134" s="52" t="s">
        <v>13</v>
      </c>
      <c r="J134" s="15">
        <v>8.9499999999999993</v>
      </c>
      <c r="K134" s="15"/>
      <c r="L134" s="15"/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28.400000000000002</v>
      </c>
      <c r="E135" s="46">
        <f t="shared" si="42"/>
        <v>3</v>
      </c>
      <c r="F135" s="45">
        <f t="shared" si="27"/>
        <v>9.4666666666666668</v>
      </c>
      <c r="G135" s="40">
        <f>MAX(J135:BA135)</f>
        <v>12.175000000000001</v>
      </c>
      <c r="H135" s="40"/>
      <c r="I135" s="52" t="s">
        <v>14</v>
      </c>
      <c r="J135" s="15">
        <v>7.35</v>
      </c>
      <c r="K135" s="15">
        <v>8.875</v>
      </c>
      <c r="L135" s="15">
        <v>12.175000000000001</v>
      </c>
      <c r="M135" s="16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10.35</v>
      </c>
      <c r="E136" s="46">
        <f t="shared" si="42"/>
        <v>1</v>
      </c>
      <c r="F136" s="45">
        <f t="shared" si="27"/>
        <v>10.35</v>
      </c>
      <c r="G136" s="40">
        <f>MAX(J136:BA136)</f>
        <v>10.35</v>
      </c>
      <c r="H136" s="40"/>
      <c r="I136" s="52" t="s">
        <v>15</v>
      </c>
      <c r="J136" s="15">
        <v>10.35</v>
      </c>
      <c r="K136" s="15"/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0</v>
      </c>
      <c r="E137" s="46">
        <f t="shared" si="42"/>
        <v>0</v>
      </c>
      <c r="F137" s="45">
        <f t="shared" si="27"/>
        <v>0</v>
      </c>
      <c r="G137" s="40"/>
      <c r="H137" s="40">
        <f>MAX(J137:AZ137)</f>
        <v>0</v>
      </c>
      <c r="I137" s="52" t="s">
        <v>16</v>
      </c>
      <c r="J137" s="15"/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7.1749999999999998</v>
      </c>
      <c r="E138" s="46">
        <f t="shared" si="42"/>
        <v>1</v>
      </c>
      <c r="F138" s="45">
        <f t="shared" si="27"/>
        <v>7.1749999999999998</v>
      </c>
      <c r="G138" s="40">
        <f>MAX(J138:BA138)</f>
        <v>7.1749999999999998</v>
      </c>
      <c r="H138" s="40"/>
      <c r="I138" s="52" t="s">
        <v>17</v>
      </c>
      <c r="J138" s="15">
        <v>7.1749999999999998</v>
      </c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0</v>
      </c>
      <c r="E139" s="46">
        <f t="shared" si="42"/>
        <v>0</v>
      </c>
      <c r="F139" s="45">
        <f t="shared" si="27"/>
        <v>0</v>
      </c>
      <c r="G139" s="40">
        <f>MAX(J139:BA139)</f>
        <v>0</v>
      </c>
      <c r="H139" s="40"/>
      <c r="I139" s="52" t="s">
        <v>18</v>
      </c>
      <c r="J139" s="15"/>
      <c r="K139" s="15"/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101.07499999999999</v>
      </c>
      <c r="E140" s="41">
        <f>SUM(E141:E146)</f>
        <v>11</v>
      </c>
      <c r="F140" s="40">
        <f t="shared" si="27"/>
        <v>9.1886363636363626</v>
      </c>
      <c r="G140" s="151">
        <f>MAX(G141:G146)</f>
        <v>15.15</v>
      </c>
      <c r="H140" s="151">
        <f>H144</f>
        <v>0</v>
      </c>
      <c r="I140" s="53" t="s">
        <v>19</v>
      </c>
      <c r="J140" s="54">
        <f>COUNTIFS($J141:$BB146,"&gt;9,99",$J141:$BB146,"&lt;20")</f>
        <v>3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40.15</v>
      </c>
      <c r="E141" s="46">
        <f t="shared" ref="E141:E146" si="44">COUNT(J141:AZ141)</f>
        <v>5</v>
      </c>
      <c r="F141" s="45">
        <f t="shared" ref="F141:F160" si="45">IF(E141=0,0,D141/E141)</f>
        <v>8.0299999999999994</v>
      </c>
      <c r="G141" s="40">
        <f>MAX(J141:BA141)</f>
        <v>10.65</v>
      </c>
      <c r="H141" s="40"/>
      <c r="I141" s="52" t="s">
        <v>13</v>
      </c>
      <c r="J141" s="15">
        <v>10.65</v>
      </c>
      <c r="K141" s="15">
        <v>6.4</v>
      </c>
      <c r="L141" s="15">
        <v>7.35</v>
      </c>
      <c r="M141" s="16">
        <v>9.4</v>
      </c>
      <c r="N141" s="15">
        <v>6.35</v>
      </c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60.92499999999999</v>
      </c>
      <c r="E142" s="46">
        <f t="shared" si="44"/>
        <v>6</v>
      </c>
      <c r="F142" s="45">
        <f t="shared" si="45"/>
        <v>10.154166666666665</v>
      </c>
      <c r="G142" s="40">
        <f>MAX(J142:BA142)</f>
        <v>15.15</v>
      </c>
      <c r="H142" s="40"/>
      <c r="I142" s="52" t="s">
        <v>14</v>
      </c>
      <c r="J142" s="15">
        <v>8.125</v>
      </c>
      <c r="K142" s="15">
        <v>8.9</v>
      </c>
      <c r="L142" s="15">
        <v>8.9</v>
      </c>
      <c r="M142" s="16">
        <v>11.925000000000001</v>
      </c>
      <c r="N142" s="15">
        <v>15.15</v>
      </c>
      <c r="O142" s="15">
        <v>7.9249999999999998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0</v>
      </c>
      <c r="E143" s="46">
        <f t="shared" si="44"/>
        <v>0</v>
      </c>
      <c r="F143" s="45">
        <f t="shared" si="45"/>
        <v>0</v>
      </c>
      <c r="G143" s="40">
        <f>MAX(J143:BA143)</f>
        <v>0</v>
      </c>
      <c r="H143" s="40"/>
      <c r="I143" s="52" t="s">
        <v>15</v>
      </c>
      <c r="J143" s="15"/>
      <c r="K143" s="15"/>
      <c r="L143" s="15"/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0</v>
      </c>
      <c r="E144" s="46">
        <f t="shared" si="44"/>
        <v>0</v>
      </c>
      <c r="F144" s="45">
        <f t="shared" si="45"/>
        <v>0</v>
      </c>
      <c r="G144" s="40"/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0</v>
      </c>
      <c r="E145" s="46">
        <f t="shared" si="44"/>
        <v>0</v>
      </c>
      <c r="F145" s="45">
        <f t="shared" si="45"/>
        <v>0</v>
      </c>
      <c r="G145" s="40">
        <f>MAX(J145:BA145)</f>
        <v>0</v>
      </c>
      <c r="H145" s="40"/>
      <c r="I145" s="52" t="s">
        <v>17</v>
      </c>
      <c r="J145" s="15"/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0</v>
      </c>
      <c r="E146" s="46">
        <f t="shared" si="44"/>
        <v>0</v>
      </c>
      <c r="F146" s="45">
        <f t="shared" si="45"/>
        <v>0</v>
      </c>
      <c r="G146" s="40">
        <f>MAX(J146:BA146)</f>
        <v>0</v>
      </c>
      <c r="H146" s="40"/>
      <c r="I146" s="52" t="s">
        <v>18</v>
      </c>
      <c r="J146" s="15"/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19.649999999999999</v>
      </c>
      <c r="E147" s="122">
        <f>SUM(E148:E153)</f>
        <v>3</v>
      </c>
      <c r="F147" s="50">
        <f t="shared" si="45"/>
        <v>6.55</v>
      </c>
      <c r="G147" s="151">
        <f>MAX(G148:G153)</f>
        <v>10.225</v>
      </c>
      <c r="H147" s="151">
        <f>H151</f>
        <v>0</v>
      </c>
      <c r="I147" s="53" t="s">
        <v>19</v>
      </c>
      <c r="J147" s="54">
        <f>COUNTIFS($J148:$BB153,"&gt;9,99",$J148:$BB153,"&lt;20")</f>
        <v>1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6">SUM(J148:AZ148)</f>
        <v>10.225</v>
      </c>
      <c r="E148" s="46">
        <f t="shared" ref="E148:E160" si="47">COUNT(J148:AZ148)</f>
        <v>1</v>
      </c>
      <c r="F148" s="45">
        <f t="shared" si="45"/>
        <v>10.225</v>
      </c>
      <c r="G148" s="40">
        <f>MAX(J148:BA148)</f>
        <v>10.225</v>
      </c>
      <c r="H148" s="40"/>
      <c r="I148" s="62" t="s">
        <v>13</v>
      </c>
      <c r="J148" s="15">
        <v>10.225</v>
      </c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6"/>
        <v>9.4250000000000007</v>
      </c>
      <c r="E149" s="46">
        <f t="shared" si="47"/>
        <v>2</v>
      </c>
      <c r="F149" s="45">
        <f t="shared" si="45"/>
        <v>4.7125000000000004</v>
      </c>
      <c r="G149" s="40">
        <f>MAX(J149:BA149)</f>
        <v>7.3</v>
      </c>
      <c r="H149" s="40"/>
      <c r="I149" s="52" t="s">
        <v>14</v>
      </c>
      <c r="J149" s="15">
        <v>2.125</v>
      </c>
      <c r="K149" s="15">
        <v>7.3</v>
      </c>
      <c r="L149" s="15"/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6"/>
        <v>0</v>
      </c>
      <c r="E150" s="46">
        <f t="shared" si="47"/>
        <v>0</v>
      </c>
      <c r="F150" s="45">
        <f t="shared" si="45"/>
        <v>0</v>
      </c>
      <c r="G150" s="40">
        <f>MAX(J150:BA150)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6"/>
        <v>0</v>
      </c>
      <c r="E151" s="46">
        <f t="shared" si="47"/>
        <v>0</v>
      </c>
      <c r="F151" s="45">
        <f t="shared" si="45"/>
        <v>0</v>
      </c>
      <c r="G151" s="40"/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6"/>
        <v>0</v>
      </c>
      <c r="E152" s="46">
        <f t="shared" si="47"/>
        <v>0</v>
      </c>
      <c r="F152" s="45">
        <f t="shared" si="45"/>
        <v>0</v>
      </c>
      <c r="G152" s="40">
        <f>MAX(J152:BA152)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6"/>
        <v>0</v>
      </c>
      <c r="E153" s="46">
        <f t="shared" si="47"/>
        <v>0</v>
      </c>
      <c r="F153" s="45">
        <f t="shared" si="45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22.15</v>
      </c>
      <c r="E154" s="122">
        <f>SUM(E155:E160)</f>
        <v>3</v>
      </c>
      <c r="F154" s="50">
        <f t="shared" si="45"/>
        <v>7.3833333333333329</v>
      </c>
      <c r="G154" s="151">
        <f>MAX(G155:G160)</f>
        <v>8.5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6.95</v>
      </c>
      <c r="E155" s="247">
        <f t="shared" si="47"/>
        <v>1</v>
      </c>
      <c r="F155" s="51">
        <f t="shared" si="45"/>
        <v>6.95</v>
      </c>
      <c r="G155" s="50">
        <f t="shared" ref="G155:G157" si="49">MAX(J155:BA155)</f>
        <v>6.95</v>
      </c>
      <c r="H155" s="50"/>
      <c r="I155" s="62" t="s">
        <v>13</v>
      </c>
      <c r="J155" s="15">
        <v>6.95</v>
      </c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15.2</v>
      </c>
      <c r="E156" s="247">
        <f t="shared" si="47"/>
        <v>2</v>
      </c>
      <c r="F156" s="51">
        <f t="shared" si="45"/>
        <v>7.6</v>
      </c>
      <c r="G156" s="50">
        <f t="shared" si="49"/>
        <v>8.5</v>
      </c>
      <c r="H156" s="50"/>
      <c r="I156" s="52" t="s">
        <v>14</v>
      </c>
      <c r="J156" s="15">
        <v>8.5</v>
      </c>
      <c r="K156" s="15">
        <v>6.7</v>
      </c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7"/>
        <v>0</v>
      </c>
      <c r="F157" s="51">
        <f t="shared" si="45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7"/>
        <v>0</v>
      </c>
      <c r="F158" s="51">
        <f t="shared" si="45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7"/>
        <v>0</v>
      </c>
      <c r="F159" s="51">
        <f t="shared" si="45"/>
        <v>0</v>
      </c>
      <c r="G159" s="50">
        <f t="shared" ref="G159:G160" si="50">MAX(J159:BA159)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7"/>
        <v>0</v>
      </c>
      <c r="F160" s="51">
        <f t="shared" si="45"/>
        <v>0</v>
      </c>
      <c r="G160" s="50">
        <f t="shared" si="50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27.875</v>
      </c>
      <c r="E161" s="129">
        <f>SUM(E162:E167)</f>
        <v>5</v>
      </c>
      <c r="F161" s="128">
        <f>IF(E161=0,0,D161/E161)</f>
        <v>5.5750000000000002</v>
      </c>
      <c r="G161" s="155">
        <f>MAX(G162:G167)</f>
        <v>8.1750000000000007</v>
      </c>
      <c r="H161" s="155">
        <f>H165</f>
        <v>0</v>
      </c>
      <c r="I161" s="130" t="s">
        <v>19</v>
      </c>
      <c r="J161" s="131">
        <f>COUNTIFS($J162:$BB167,"&gt;9,99",$J162:$BB167,"&lt;20")</f>
        <v>0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6.95</v>
      </c>
      <c r="E162" s="97">
        <f t="shared" ref="E162:E167" si="52">COUNT(J162:AZ162)</f>
        <v>1</v>
      </c>
      <c r="F162" s="96">
        <f t="shared" ref="F162:F217" si="53">IF(E162=0,0,D162/E162)</f>
        <v>6.95</v>
      </c>
      <c r="G162" s="92">
        <f>MAX(J162:BA162)</f>
        <v>6.95</v>
      </c>
      <c r="H162" s="92"/>
      <c r="I162" s="98" t="s">
        <v>13</v>
      </c>
      <c r="J162" s="15">
        <v>6.95</v>
      </c>
      <c r="K162" s="15"/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12.75</v>
      </c>
      <c r="E163" s="97">
        <f t="shared" si="52"/>
        <v>3</v>
      </c>
      <c r="F163" s="96">
        <f t="shared" si="53"/>
        <v>4.25</v>
      </c>
      <c r="G163" s="92">
        <f>MAX(J163:BA163)</f>
        <v>6.6</v>
      </c>
      <c r="H163" s="92"/>
      <c r="I163" s="98" t="s">
        <v>14</v>
      </c>
      <c r="J163" s="15">
        <v>3.375</v>
      </c>
      <c r="K163" s="15">
        <v>2.7749999999999999</v>
      </c>
      <c r="L163" s="15">
        <v>6.6</v>
      </c>
      <c r="M163" s="16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8.1750000000000007</v>
      </c>
      <c r="E164" s="97">
        <f t="shared" si="52"/>
        <v>1</v>
      </c>
      <c r="F164" s="96">
        <f t="shared" si="53"/>
        <v>8.1750000000000007</v>
      </c>
      <c r="G164" s="92">
        <f>MAX(J164:BA164)</f>
        <v>8.1750000000000007</v>
      </c>
      <c r="H164" s="92"/>
      <c r="I164" s="98" t="s">
        <v>15</v>
      </c>
      <c r="J164" s="15">
        <v>8.1750000000000007</v>
      </c>
      <c r="K164" s="15"/>
      <c r="L164" s="15"/>
      <c r="M164" s="16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0</v>
      </c>
      <c r="E165" s="97">
        <f t="shared" si="52"/>
        <v>0</v>
      </c>
      <c r="F165" s="96">
        <f t="shared" si="53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0</v>
      </c>
      <c r="E166" s="97">
        <f t="shared" si="52"/>
        <v>0</v>
      </c>
      <c r="F166" s="96">
        <f t="shared" si="53"/>
        <v>0</v>
      </c>
      <c r="G166" s="92">
        <f>MAX(J166:BA166)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24.9</v>
      </c>
      <c r="E168" s="93">
        <f>SUM(E169:E174)</f>
        <v>3</v>
      </c>
      <c r="F168" s="92">
        <f t="shared" si="53"/>
        <v>8.2999999999999989</v>
      </c>
      <c r="G168" s="153">
        <f>MAX(G169:G174)</f>
        <v>10.425000000000001</v>
      </c>
      <c r="H168" s="153">
        <f>H172</f>
        <v>0</v>
      </c>
      <c r="I168" s="102" t="s">
        <v>19</v>
      </c>
      <c r="J168" s="105">
        <f>COUNTIFS($J169:$BB174,"&gt;9,99",$J169:$BB174,"&lt;20")</f>
        <v>1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0</v>
      </c>
      <c r="E169" s="97">
        <f t="shared" ref="E169:E174" si="55">COUNT(J169:AZ169)</f>
        <v>0</v>
      </c>
      <c r="F169" s="96">
        <f t="shared" si="53"/>
        <v>0</v>
      </c>
      <c r="G169" s="92">
        <f>MAX(J169:BA169)</f>
        <v>0</v>
      </c>
      <c r="H169" s="92"/>
      <c r="I169" s="98" t="s">
        <v>13</v>
      </c>
      <c r="J169" s="15"/>
      <c r="K169" s="15"/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0</v>
      </c>
      <c r="E170" s="97">
        <f t="shared" si="55"/>
        <v>0</v>
      </c>
      <c r="F170" s="96">
        <f t="shared" si="53"/>
        <v>0</v>
      </c>
      <c r="G170" s="92">
        <f>MAX(J170:BA170)</f>
        <v>0</v>
      </c>
      <c r="H170" s="92"/>
      <c r="I170" s="98" t="s">
        <v>14</v>
      </c>
      <c r="J170" s="15"/>
      <c r="K170" s="15"/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24.9</v>
      </c>
      <c r="E171" s="97">
        <f t="shared" si="55"/>
        <v>3</v>
      </c>
      <c r="F171" s="96">
        <f t="shared" si="53"/>
        <v>8.2999999999999989</v>
      </c>
      <c r="G171" s="92">
        <f>MAX(J171:BA171)</f>
        <v>10.425000000000001</v>
      </c>
      <c r="H171" s="92"/>
      <c r="I171" s="98" t="s">
        <v>15</v>
      </c>
      <c r="J171" s="15">
        <v>5.2750000000000004</v>
      </c>
      <c r="K171" s="15">
        <v>9.1999999999999993</v>
      </c>
      <c r="L171" s="15">
        <v>10.425000000000001</v>
      </c>
      <c r="M171" s="16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0</v>
      </c>
      <c r="E172" s="97">
        <f t="shared" si="55"/>
        <v>0</v>
      </c>
      <c r="F172" s="96">
        <f t="shared" si="53"/>
        <v>0</v>
      </c>
      <c r="G172" s="92"/>
      <c r="H172" s="92">
        <f>MAX(J172:AZ172)</f>
        <v>0</v>
      </c>
      <c r="I172" s="98" t="s">
        <v>16</v>
      </c>
      <c r="J172" s="15"/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20.074999999999999</v>
      </c>
      <c r="E175" s="93">
        <f>SUM(E176:E181)</f>
        <v>2</v>
      </c>
      <c r="F175" s="92">
        <f t="shared" si="53"/>
        <v>10.0375</v>
      </c>
      <c r="G175" s="153">
        <f>MAX(G176:G181)</f>
        <v>11.475</v>
      </c>
      <c r="H175" s="153">
        <f>H179</f>
        <v>0</v>
      </c>
      <c r="I175" s="102" t="s">
        <v>19</v>
      </c>
      <c r="J175" s="105">
        <f>COUNTIFS($J176:$BB181,"&gt;9,99",$J176:$BB181,"&lt;20")</f>
        <v>1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0</v>
      </c>
      <c r="E176" s="97">
        <f t="shared" ref="E176:E181" si="57">COUNT(J176:AZ176)</f>
        <v>0</v>
      </c>
      <c r="F176" s="96">
        <f t="shared" si="53"/>
        <v>0</v>
      </c>
      <c r="G176" s="92">
        <f>MAX(J176:BA176)</f>
        <v>0</v>
      </c>
      <c r="H176" s="92"/>
      <c r="I176" s="98" t="s">
        <v>13</v>
      </c>
      <c r="J176" s="15"/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0</v>
      </c>
      <c r="E177" s="97">
        <f t="shared" si="57"/>
        <v>0</v>
      </c>
      <c r="F177" s="96">
        <f t="shared" si="53"/>
        <v>0</v>
      </c>
      <c r="G177" s="92">
        <f>MAX(J177:BA177)</f>
        <v>0</v>
      </c>
      <c r="H177" s="92"/>
      <c r="I177" s="98" t="s">
        <v>14</v>
      </c>
      <c r="J177" s="15"/>
      <c r="K177" s="15"/>
      <c r="L177" s="15"/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20.074999999999999</v>
      </c>
      <c r="E178" s="97">
        <f t="shared" si="57"/>
        <v>2</v>
      </c>
      <c r="F178" s="96">
        <f t="shared" si="53"/>
        <v>10.0375</v>
      </c>
      <c r="G178" s="92">
        <f>MAX(J178:BA178)</f>
        <v>11.475</v>
      </c>
      <c r="H178" s="92"/>
      <c r="I178" s="98" t="s">
        <v>15</v>
      </c>
      <c r="J178" s="15">
        <v>8.6</v>
      </c>
      <c r="K178" s="15">
        <v>11.475</v>
      </c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0</v>
      </c>
      <c r="E179" s="97">
        <f t="shared" si="57"/>
        <v>0</v>
      </c>
      <c r="F179" s="96">
        <f t="shared" si="53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18.975000000000001</v>
      </c>
      <c r="E182" s="93">
        <f>SUM(E183:E188)</f>
        <v>3</v>
      </c>
      <c r="F182" s="92">
        <f t="shared" si="53"/>
        <v>6.3250000000000002</v>
      </c>
      <c r="G182" s="153">
        <f>MAX(G183:G188)</f>
        <v>6.8250000000000002</v>
      </c>
      <c r="H182" s="153">
        <f>H186</f>
        <v>0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6.8250000000000002</v>
      </c>
      <c r="E183" s="97">
        <f t="shared" ref="E183:E188" si="59">COUNT(J183:AZ183)</f>
        <v>1</v>
      </c>
      <c r="F183" s="96">
        <f t="shared" si="53"/>
        <v>6.8250000000000002</v>
      </c>
      <c r="G183" s="92">
        <f t="shared" ref="G183:G188" si="60">MAX(J183:BA183)</f>
        <v>6.8250000000000002</v>
      </c>
      <c r="H183" s="92"/>
      <c r="I183" s="98" t="s">
        <v>13</v>
      </c>
      <c r="J183" s="15">
        <v>6.8250000000000002</v>
      </c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6.1</v>
      </c>
      <c r="E184" s="97">
        <f t="shared" si="59"/>
        <v>1</v>
      </c>
      <c r="F184" s="96">
        <f t="shared" si="53"/>
        <v>6.1</v>
      </c>
      <c r="G184" s="92">
        <f t="shared" si="60"/>
        <v>6.1</v>
      </c>
      <c r="H184" s="92"/>
      <c r="I184" s="98" t="s">
        <v>14</v>
      </c>
      <c r="J184" s="15">
        <v>6.1</v>
      </c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6.05</v>
      </c>
      <c r="E185" s="97">
        <f t="shared" si="59"/>
        <v>1</v>
      </c>
      <c r="F185" s="96">
        <f t="shared" si="53"/>
        <v>6.05</v>
      </c>
      <c r="G185" s="92">
        <f t="shared" si="60"/>
        <v>6.05</v>
      </c>
      <c r="H185" s="92"/>
      <c r="I185" s="98" t="s">
        <v>15</v>
      </c>
      <c r="J185" s="15">
        <v>6.05</v>
      </c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0</v>
      </c>
      <c r="E186" s="97">
        <f t="shared" si="59"/>
        <v>0</v>
      </c>
      <c r="F186" s="96">
        <f t="shared" si="53"/>
        <v>0</v>
      </c>
      <c r="G186" s="92">
        <f t="shared" si="60"/>
        <v>0</v>
      </c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15.05</v>
      </c>
      <c r="E189" s="93">
        <f>SUM(E190:E195)</f>
        <v>2</v>
      </c>
      <c r="F189" s="92">
        <f t="shared" si="53"/>
        <v>7.5250000000000004</v>
      </c>
      <c r="G189" s="153">
        <f>MAX(G190:G195)</f>
        <v>7.55</v>
      </c>
      <c r="H189" s="153">
        <f>H193</f>
        <v>0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0</v>
      </c>
      <c r="E190" s="97">
        <f t="shared" ref="E190:E195" si="62">COUNT(J190:AZ190)</f>
        <v>0</v>
      </c>
      <c r="F190" s="96">
        <f t="shared" si="53"/>
        <v>0</v>
      </c>
      <c r="G190" s="92">
        <f>MAX(J190:BA190)</f>
        <v>0</v>
      </c>
      <c r="H190" s="92"/>
      <c r="I190" s="98" t="s">
        <v>13</v>
      </c>
      <c r="J190" s="15"/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15.05</v>
      </c>
      <c r="E191" s="97">
        <f t="shared" si="62"/>
        <v>2</v>
      </c>
      <c r="F191" s="96">
        <f t="shared" si="53"/>
        <v>7.5250000000000004</v>
      </c>
      <c r="G191" s="92">
        <f>MAX(J191:BA191)</f>
        <v>7.55</v>
      </c>
      <c r="H191" s="92"/>
      <c r="I191" s="98" t="s">
        <v>14</v>
      </c>
      <c r="J191" s="15">
        <v>7.5</v>
      </c>
      <c r="K191" s="15">
        <v>7.55</v>
      </c>
      <c r="L191" s="15"/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0</v>
      </c>
      <c r="E192" s="97">
        <f t="shared" si="62"/>
        <v>0</v>
      </c>
      <c r="F192" s="96">
        <f t="shared" si="53"/>
        <v>0</v>
      </c>
      <c r="G192" s="92">
        <f>MAX(J192:BA192)</f>
        <v>0</v>
      </c>
      <c r="H192" s="92"/>
      <c r="I192" s="98" t="s">
        <v>15</v>
      </c>
      <c r="J192" s="15"/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0</v>
      </c>
      <c r="E193" s="97">
        <f t="shared" si="62"/>
        <v>0</v>
      </c>
      <c r="F193" s="96">
        <f t="shared" si="53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0</v>
      </c>
      <c r="E194" s="97">
        <f t="shared" si="62"/>
        <v>0</v>
      </c>
      <c r="F194" s="96">
        <f t="shared" si="53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31.324999999999999</v>
      </c>
      <c r="E196" s="93">
        <f>SUM(E197:E202)</f>
        <v>4</v>
      </c>
      <c r="F196" s="92">
        <f t="shared" si="53"/>
        <v>7.8312499999999998</v>
      </c>
      <c r="G196" s="153">
        <f>MAX(G197:G202)</f>
        <v>9.75</v>
      </c>
      <c r="H196" s="153">
        <f>H200</f>
        <v>3.0249999999999999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9.5500000000000007</v>
      </c>
      <c r="E197" s="97">
        <f t="shared" ref="E197:E202" si="64">COUNT(J197:AZ197)</f>
        <v>1</v>
      </c>
      <c r="F197" s="96">
        <f t="shared" si="53"/>
        <v>9.5500000000000007</v>
      </c>
      <c r="G197" s="92">
        <f t="shared" ref="G197:G202" si="65">MAX(J197:BA197)</f>
        <v>9.5500000000000007</v>
      </c>
      <c r="H197" s="92"/>
      <c r="I197" s="98" t="s">
        <v>13</v>
      </c>
      <c r="J197" s="15">
        <v>9.5500000000000007</v>
      </c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18.75</v>
      </c>
      <c r="E198" s="97">
        <f t="shared" si="64"/>
        <v>2</v>
      </c>
      <c r="F198" s="96">
        <f t="shared" si="53"/>
        <v>9.375</v>
      </c>
      <c r="G198" s="92">
        <f t="shared" si="65"/>
        <v>9.75</v>
      </c>
      <c r="H198" s="92"/>
      <c r="I198" s="98" t="s">
        <v>14</v>
      </c>
      <c r="J198" s="15">
        <v>9</v>
      </c>
      <c r="K198" s="15">
        <v>9.75</v>
      </c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3.0249999999999999</v>
      </c>
      <c r="E200" s="97">
        <f t="shared" si="64"/>
        <v>1</v>
      </c>
      <c r="F200" s="96">
        <f t="shared" si="53"/>
        <v>3.0249999999999999</v>
      </c>
      <c r="G200" s="92">
        <f t="shared" si="65"/>
        <v>3.0249999999999999</v>
      </c>
      <c r="H200" s="92">
        <f>MAX(J200:AZ200)</f>
        <v>3.0249999999999999</v>
      </c>
      <c r="I200" s="98" t="s">
        <v>16</v>
      </c>
      <c r="J200" s="15">
        <v>3.0249999999999999</v>
      </c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66.974999999999994</v>
      </c>
      <c r="E203" s="93">
        <f>SUM(E204:E209)</f>
        <v>6</v>
      </c>
      <c r="F203" s="92">
        <f t="shared" si="53"/>
        <v>11.1625</v>
      </c>
      <c r="G203" s="153">
        <f>MAX(G204:G209)</f>
        <v>17.8</v>
      </c>
      <c r="H203" s="153">
        <f>H207</f>
        <v>0</v>
      </c>
      <c r="I203" s="102" t="s">
        <v>19</v>
      </c>
      <c r="J203" s="105">
        <f>COUNTIFS($J204:$BB209,"&gt;9,99",$J204:$BB209,"&lt;20")</f>
        <v>5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23.75</v>
      </c>
      <c r="E204" s="97">
        <f t="shared" ref="E204:E209" si="67">COUNT(J204:AZ204)</f>
        <v>2</v>
      </c>
      <c r="F204" s="96">
        <f t="shared" si="53"/>
        <v>11.875</v>
      </c>
      <c r="G204" s="92">
        <f>MAX(J204:BA204)</f>
        <v>12.2</v>
      </c>
      <c r="H204" s="92"/>
      <c r="I204" s="98" t="s">
        <v>13</v>
      </c>
      <c r="J204" s="15">
        <v>11.55</v>
      </c>
      <c r="K204" s="15">
        <v>12.2</v>
      </c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15</v>
      </c>
      <c r="E205" s="97">
        <f t="shared" si="67"/>
        <v>2</v>
      </c>
      <c r="F205" s="96">
        <f t="shared" si="53"/>
        <v>7.5</v>
      </c>
      <c r="G205" s="92">
        <f>MAX(J205:BA205)</f>
        <v>11.475</v>
      </c>
      <c r="H205" s="92"/>
      <c r="I205" s="98" t="s">
        <v>14</v>
      </c>
      <c r="J205" s="15">
        <v>3.5249999999999999</v>
      </c>
      <c r="K205" s="15">
        <v>11.475</v>
      </c>
      <c r="L205" s="15"/>
      <c r="M205" s="16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28.225000000000001</v>
      </c>
      <c r="E206" s="97">
        <f t="shared" si="67"/>
        <v>2</v>
      </c>
      <c r="F206" s="96">
        <f t="shared" si="53"/>
        <v>14.112500000000001</v>
      </c>
      <c r="G206" s="92">
        <f>MAX(J206:BA206)</f>
        <v>17.8</v>
      </c>
      <c r="H206" s="92"/>
      <c r="I206" s="98" t="s">
        <v>15</v>
      </c>
      <c r="J206" s="15">
        <v>17.8</v>
      </c>
      <c r="K206" s="15">
        <v>10.425000000000001</v>
      </c>
      <c r="L206" s="15"/>
      <c r="M206" s="16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0</v>
      </c>
      <c r="E207" s="97">
        <f t="shared" si="67"/>
        <v>0</v>
      </c>
      <c r="F207" s="96">
        <f t="shared" si="53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24.475000000000001</v>
      </c>
      <c r="E210" s="93">
        <f>SUM(E211:E216)</f>
        <v>3</v>
      </c>
      <c r="F210" s="92">
        <f t="shared" si="53"/>
        <v>8.1583333333333332</v>
      </c>
      <c r="G210" s="153">
        <f>MAX(G211:G216)</f>
        <v>10.8</v>
      </c>
      <c r="H210" s="153">
        <f>H214</f>
        <v>0</v>
      </c>
      <c r="I210" s="102" t="s">
        <v>19</v>
      </c>
      <c r="J210" s="105">
        <f>COUNTIFS($J211:$BB216,"&gt;9,99",$J211:$BB216,"&lt;20")</f>
        <v>1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10.8</v>
      </c>
      <c r="E211" s="97">
        <f t="shared" ref="E211:E216" si="69">COUNT(J211:AZ211)</f>
        <v>1</v>
      </c>
      <c r="F211" s="96">
        <f t="shared" si="53"/>
        <v>10.8</v>
      </c>
      <c r="G211" s="92">
        <f>MAX(J211:BA211)</f>
        <v>10.8</v>
      </c>
      <c r="H211" s="92"/>
      <c r="I211" s="98" t="s">
        <v>13</v>
      </c>
      <c r="J211" s="15">
        <v>10.8</v>
      </c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13.675000000000001</v>
      </c>
      <c r="E212" s="97">
        <f t="shared" si="69"/>
        <v>2</v>
      </c>
      <c r="F212" s="96">
        <f t="shared" si="53"/>
        <v>6.8375000000000004</v>
      </c>
      <c r="G212" s="92">
        <f>MAX(J212:BA212)</f>
        <v>6.9</v>
      </c>
      <c r="H212" s="92"/>
      <c r="I212" s="98" t="s">
        <v>14</v>
      </c>
      <c r="J212" s="15">
        <v>6.9</v>
      </c>
      <c r="K212" s="15">
        <v>6.7750000000000004</v>
      </c>
      <c r="L212" s="15"/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0</v>
      </c>
      <c r="E213" s="97">
        <f t="shared" si="69"/>
        <v>0</v>
      </c>
      <c r="F213" s="96">
        <f t="shared" si="53"/>
        <v>0</v>
      </c>
      <c r="G213" s="92">
        <f>MAX(J213:BA213)</f>
        <v>0</v>
      </c>
      <c r="H213" s="92"/>
      <c r="I213" s="98" t="s">
        <v>15</v>
      </c>
      <c r="J213" s="15"/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0</v>
      </c>
      <c r="E214" s="97">
        <f t="shared" si="69"/>
        <v>0</v>
      </c>
      <c r="F214" s="96">
        <f t="shared" si="53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0</v>
      </c>
      <c r="E215" s="97">
        <f t="shared" si="69"/>
        <v>0</v>
      </c>
      <c r="F215" s="96">
        <f t="shared" si="53"/>
        <v>0</v>
      </c>
      <c r="G215" s="92">
        <f>MAX(J215:BA215)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76.3</v>
      </c>
      <c r="E217" s="93">
        <f>SUM(E218:E223)</f>
        <v>9</v>
      </c>
      <c r="F217" s="92">
        <f t="shared" si="53"/>
        <v>8.4777777777777779</v>
      </c>
      <c r="G217" s="153">
        <f>MAX(G218:G223)</f>
        <v>12.925000000000001</v>
      </c>
      <c r="H217" s="153">
        <f>H221</f>
        <v>0</v>
      </c>
      <c r="I217" s="102" t="s">
        <v>19</v>
      </c>
      <c r="J217" s="105">
        <f>COUNTIFS($J218:$BB223,"&gt;9,99",$J218:$BB223,"&lt;20")</f>
        <v>1</v>
      </c>
      <c r="K217" s="105">
        <f>COUNTIFS($J218:$BB223,"&gt;19,99")</f>
        <v>0</v>
      </c>
      <c r="L217" s="105">
        <f>COUNTIFS($J221:$BA221,"&gt;4,99",$J221:$BA221,"&lt;9,99")</f>
        <v>0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8.1</v>
      </c>
      <c r="E218" s="97">
        <f t="shared" ref="E218:E223" si="71">COUNT(J218:AZ218)</f>
        <v>1</v>
      </c>
      <c r="F218" s="96">
        <f t="shared" ref="F218:F237" si="72">IF(E218=0,0,D218/E218)</f>
        <v>8.1</v>
      </c>
      <c r="G218" s="92">
        <f>MAX(J218:BA218)</f>
        <v>8.1</v>
      </c>
      <c r="H218" s="92"/>
      <c r="I218" s="98" t="s">
        <v>13</v>
      </c>
      <c r="J218" s="15">
        <v>8.1</v>
      </c>
      <c r="K218" s="15"/>
      <c r="L218" s="15"/>
      <c r="M218" s="16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68.2</v>
      </c>
      <c r="E219" s="97">
        <f t="shared" si="71"/>
        <v>8</v>
      </c>
      <c r="F219" s="96">
        <f t="shared" si="72"/>
        <v>8.5250000000000004</v>
      </c>
      <c r="G219" s="92">
        <f>MAX(J219:BA219)</f>
        <v>12.925000000000001</v>
      </c>
      <c r="H219" s="92"/>
      <c r="I219" s="98" t="s">
        <v>14</v>
      </c>
      <c r="J219" s="15">
        <v>6.5250000000000004</v>
      </c>
      <c r="K219" s="15">
        <v>8.5</v>
      </c>
      <c r="L219" s="15">
        <v>9.35</v>
      </c>
      <c r="M219" s="16">
        <v>9.3249999999999993</v>
      </c>
      <c r="N219" s="15">
        <v>9.375</v>
      </c>
      <c r="O219" s="15">
        <v>5.2</v>
      </c>
      <c r="P219" s="15">
        <v>12.925000000000001</v>
      </c>
      <c r="Q219" s="15">
        <v>7</v>
      </c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0</v>
      </c>
      <c r="E220" s="97">
        <f t="shared" si="71"/>
        <v>0</v>
      </c>
      <c r="F220" s="96">
        <f t="shared" si="72"/>
        <v>0</v>
      </c>
      <c r="G220" s="92">
        <f>MAX(J220:BA220)</f>
        <v>0</v>
      </c>
      <c r="H220" s="92"/>
      <c r="I220" s="98" t="s">
        <v>15</v>
      </c>
      <c r="J220" s="15"/>
      <c r="K220" s="15"/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0</v>
      </c>
      <c r="E221" s="97">
        <f t="shared" si="71"/>
        <v>0</v>
      </c>
      <c r="F221" s="96">
        <f t="shared" si="72"/>
        <v>0</v>
      </c>
      <c r="G221" s="92"/>
      <c r="H221" s="92">
        <f>MAX(J221:AZ221)</f>
        <v>0</v>
      </c>
      <c r="I221" s="98" t="s">
        <v>16</v>
      </c>
      <c r="J221" s="15"/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72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72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20.100000000000001</v>
      </c>
      <c r="E224" s="107">
        <f>SUM(E225:E230)</f>
        <v>3</v>
      </c>
      <c r="F224" s="101">
        <f t="shared" si="72"/>
        <v>6.7</v>
      </c>
      <c r="G224" s="153">
        <f>MAX(G225:G230)</f>
        <v>7.75</v>
      </c>
      <c r="H224" s="153">
        <f>H228</f>
        <v>0</v>
      </c>
      <c r="I224" s="102" t="s">
        <v>19</v>
      </c>
      <c r="J224" s="105">
        <f>COUNTIFS($J225:$BB230,"&gt;9,99",$J225:$BB230,"&lt;20")</f>
        <v>0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3">SUM(J225:AZ225)</f>
        <v>0</v>
      </c>
      <c r="E225" s="97">
        <f t="shared" ref="E225:E230" si="74">COUNT(J225:AZ225)</f>
        <v>0</v>
      </c>
      <c r="F225" s="96">
        <f t="shared" si="72"/>
        <v>0</v>
      </c>
      <c r="G225" s="92">
        <f>MAX(J225:BA225)</f>
        <v>0</v>
      </c>
      <c r="H225" s="92"/>
      <c r="I225" s="106" t="s">
        <v>13</v>
      </c>
      <c r="J225" s="15"/>
      <c r="K225" s="15"/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3"/>
        <v>20.100000000000001</v>
      </c>
      <c r="E226" s="97">
        <f t="shared" si="74"/>
        <v>3</v>
      </c>
      <c r="F226" s="96">
        <f t="shared" si="72"/>
        <v>6.7</v>
      </c>
      <c r="G226" s="92">
        <f>MAX(J226:BA226)</f>
        <v>7.75</v>
      </c>
      <c r="H226" s="92"/>
      <c r="I226" s="98" t="s">
        <v>14</v>
      </c>
      <c r="J226" s="15">
        <v>7.75</v>
      </c>
      <c r="K226" s="15">
        <v>5.7750000000000004</v>
      </c>
      <c r="L226" s="15">
        <v>6.5750000000000002</v>
      </c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3"/>
        <v>0</v>
      </c>
      <c r="E227" s="97">
        <f t="shared" si="74"/>
        <v>0</v>
      </c>
      <c r="F227" s="96">
        <f t="shared" si="72"/>
        <v>0</v>
      </c>
      <c r="G227" s="92">
        <f>MAX(J227:BA227)</f>
        <v>0</v>
      </c>
      <c r="H227" s="92"/>
      <c r="I227" s="98" t="s">
        <v>15</v>
      </c>
      <c r="J227" s="15"/>
      <c r="K227" s="15"/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3"/>
        <v>0</v>
      </c>
      <c r="E228" s="97">
        <f t="shared" si="74"/>
        <v>0</v>
      </c>
      <c r="F228" s="96">
        <f t="shared" si="72"/>
        <v>0</v>
      </c>
      <c r="G228" s="92"/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3"/>
        <v>0</v>
      </c>
      <c r="E229" s="97">
        <f t="shared" si="74"/>
        <v>0</v>
      </c>
      <c r="F229" s="96">
        <f t="shared" si="72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3"/>
        <v>0</v>
      </c>
      <c r="E230" s="97">
        <f t="shared" si="74"/>
        <v>0</v>
      </c>
      <c r="F230" s="96">
        <f t="shared" si="72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129.80000000000001</v>
      </c>
      <c r="E231" s="107">
        <f>SUM(E232:E237)</f>
        <v>15</v>
      </c>
      <c r="F231" s="101">
        <f t="shared" si="72"/>
        <v>8.6533333333333342</v>
      </c>
      <c r="G231" s="153">
        <f>MAX(G232:G237)</f>
        <v>17.3</v>
      </c>
      <c r="H231" s="153">
        <f>H235</f>
        <v>11.425000000000001</v>
      </c>
      <c r="I231" s="102" t="s">
        <v>19</v>
      </c>
      <c r="J231" s="105">
        <f>COUNTIFS($J232:$BB237,"&gt;9,99",$J232:$BB237,"&lt;20")</f>
        <v>5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1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14.074999999999999</v>
      </c>
      <c r="E232" s="97">
        <f t="shared" ref="E232:E237" si="76">COUNT(J232:AZ232)</f>
        <v>2</v>
      </c>
      <c r="F232" s="96">
        <f t="shared" si="72"/>
        <v>7.0374999999999996</v>
      </c>
      <c r="G232" s="92">
        <f>MAX(J232:BA232)</f>
        <v>7.375</v>
      </c>
      <c r="H232" s="92"/>
      <c r="I232" s="106" t="s">
        <v>13</v>
      </c>
      <c r="J232" s="15">
        <v>6.7</v>
      </c>
      <c r="K232" s="15">
        <v>7.375</v>
      </c>
      <c r="L232" s="15"/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71.924999999999997</v>
      </c>
      <c r="E233" s="97">
        <f t="shared" si="76"/>
        <v>8</v>
      </c>
      <c r="F233" s="96">
        <f t="shared" si="72"/>
        <v>8.9906249999999996</v>
      </c>
      <c r="G233" s="92">
        <f>MAX(J233:BA233)</f>
        <v>17.3</v>
      </c>
      <c r="H233" s="92"/>
      <c r="I233" s="98" t="s">
        <v>14</v>
      </c>
      <c r="J233" s="15">
        <v>5.5750000000000002</v>
      </c>
      <c r="K233" s="15">
        <v>9.1999999999999993</v>
      </c>
      <c r="L233" s="15">
        <v>8.0749999999999993</v>
      </c>
      <c r="M233" s="16">
        <v>5.9</v>
      </c>
      <c r="N233" s="15">
        <v>10.375</v>
      </c>
      <c r="O233" s="15">
        <v>7.9</v>
      </c>
      <c r="P233" s="15">
        <v>7.6</v>
      </c>
      <c r="Q233" s="15">
        <v>17.3</v>
      </c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0</v>
      </c>
      <c r="E234" s="97">
        <f t="shared" si="76"/>
        <v>0</v>
      </c>
      <c r="F234" s="96">
        <f t="shared" si="72"/>
        <v>0</v>
      </c>
      <c r="G234" s="92">
        <f>MAX(J234:BA234)</f>
        <v>0</v>
      </c>
      <c r="H234" s="92"/>
      <c r="I234" s="98" t="s">
        <v>15</v>
      </c>
      <c r="J234" s="15"/>
      <c r="K234" s="15"/>
      <c r="L234" s="15"/>
      <c r="M234" s="16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11.425000000000001</v>
      </c>
      <c r="E235" s="97">
        <f t="shared" si="76"/>
        <v>1</v>
      </c>
      <c r="F235" s="96">
        <f t="shared" si="72"/>
        <v>11.425000000000001</v>
      </c>
      <c r="G235" s="92"/>
      <c r="H235" s="92">
        <f>MAX(J235:AZ235)</f>
        <v>11.425000000000001</v>
      </c>
      <c r="I235" s="98" t="s">
        <v>16</v>
      </c>
      <c r="J235" s="15">
        <v>11.425000000000001</v>
      </c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29.875</v>
      </c>
      <c r="E236" s="97">
        <f t="shared" si="76"/>
        <v>3</v>
      </c>
      <c r="F236" s="96">
        <f t="shared" si="72"/>
        <v>9.9583333333333339</v>
      </c>
      <c r="G236" s="92">
        <f>MAX(J236:BA236)</f>
        <v>12.574999999999999</v>
      </c>
      <c r="H236" s="92"/>
      <c r="I236" s="98" t="s">
        <v>17</v>
      </c>
      <c r="J236" s="15">
        <v>12.574999999999999</v>
      </c>
      <c r="K236" s="15">
        <v>7.125</v>
      </c>
      <c r="L236" s="15">
        <v>10.175000000000001</v>
      </c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2.5</v>
      </c>
      <c r="E237" s="97">
        <f t="shared" si="76"/>
        <v>1</v>
      </c>
      <c r="F237" s="96">
        <f t="shared" si="72"/>
        <v>2.5</v>
      </c>
      <c r="G237" s="92">
        <f>MAX(J237:BA237)</f>
        <v>2.5</v>
      </c>
      <c r="H237" s="92"/>
      <c r="I237" s="98" t="s">
        <v>18</v>
      </c>
      <c r="J237" s="15">
        <v>2.5</v>
      </c>
      <c r="K237" s="15"/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1320.5699999999997</v>
      </c>
      <c r="E238" s="22">
        <f>SUM(E7,E14,E21,E28,E35,E42,E49,E56,E63,E70,E77,E84,E91,E98,E105,E112,E119,E126,E133,E140,E147,E154,E161,E168,E175,E182,E189,E196,E203,E210,E217,E224,E231)</f>
        <v>155</v>
      </c>
      <c r="F238" s="21">
        <f>IF(E238=0,0,D238/E238)</f>
        <v>8.5198064516129008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45</v>
      </c>
      <c r="K238" s="24">
        <f>SUM(K7,K14,K21,K28,K35,K42,K49,K56,K63,K70,K77,K84,K91,K98,K105,K112,K119,K126,K133,K140,K147,K154,K161,K168,K175,K182,K189,K196,K203,K210,K217,K224,K231)</f>
        <v>0</v>
      </c>
      <c r="L238" s="24">
        <f>SUM(L7,L14,L21,L28,L35,L42,L49,L56,L63,L70,L77,L84,L91,L98,L105,L112,L119,L126,L133,L140,L147,L154,L161,L168,L175,L182,L189,L196,L203,L210,L217,L224,L231)</f>
        <v>0</v>
      </c>
      <c r="M238" s="24">
        <f>SUM(M7,M14,M21,M28,M35,M42,M49,M56,M63,M70,M77,M84,M91,M98,M105,M112,M119,M126,M133,M140,M147,M154,M161,M168,M175,M182,M189,M196,M203,M210,M217,M224,M231)</f>
        <v>2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100" priority="3163" rank="1"/>
  </conditionalFormatting>
  <conditionalFormatting sqref="H7:H230">
    <cfRule type="top10" dxfId="99" priority="3164" rank="1"/>
  </conditionalFormatting>
  <conditionalFormatting sqref="G7:G237">
    <cfRule type="top10" dxfId="98" priority="3331" rank="1"/>
  </conditionalFormatting>
  <conditionalFormatting sqref="H7:H237">
    <cfRule type="top10" dxfId="97" priority="3332" rank="1"/>
  </conditionalFormatting>
  <conditionalFormatting sqref="J7:M7 J14:M14 J21:M21 J28:M28 J35:M35 J42:M42 J49:M49 J56:M56 J63:M63 J70:M70 J77:M77">
    <cfRule type="cellIs" dxfId="96" priority="6" operator="equal">
      <formula>0</formula>
    </cfRule>
  </conditionalFormatting>
  <conditionalFormatting sqref="J84:M84 J91:M91 J98:M98 J105:M105 J112:M112 J119:M119 J126:M126 J133:M133 J140:M140 J147:M147 J154:M154">
    <cfRule type="cellIs" dxfId="95" priority="5" operator="equal">
      <formula>0</formula>
    </cfRule>
  </conditionalFormatting>
  <conditionalFormatting sqref="J161:M161 J168:M168 J175:M175 J182:M182 J189:M189 J196:M196 J203:M203 J210:M210 J217:M217 J224:M224 J231:M231">
    <cfRule type="cellIs" dxfId="94" priority="4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93" priority="2" operator="between">
      <formula>10</formula>
      <formula>19.99</formula>
    </cfRule>
    <cfRule type="cellIs" dxfId="92" priority="3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91" priority="7" operator="greaterThan">
      <formula>9.99</formula>
    </cfRule>
    <cfRule type="cellIs" dxfId="90" priority="8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13">
    <tabColor rgb="FFFFFF00"/>
    <outlinePr summaryBelow="0" summaryRight="0"/>
    <pageSetUpPr fitToPage="1"/>
  </sheetPr>
  <dimension ref="A1:DF238"/>
  <sheetViews>
    <sheetView topLeftCell="C3" zoomScaleNormal="100" workbookViewId="0">
      <selection activeCell="X56" sqref="X56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kod!E10</f>
        <v>4. szakasz:  2025.06.17. 06:00 - 2025.06.17. 18:00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51.949999999999996</v>
      </c>
      <c r="E7" s="73">
        <f>SUM(E8:E13)</f>
        <v>5</v>
      </c>
      <c r="F7" s="72">
        <f>IF(E7=0,0,D7/E7)</f>
        <v>10.389999999999999</v>
      </c>
      <c r="G7" s="152">
        <f>MAX(G8:G13)</f>
        <v>15.574999999999999</v>
      </c>
      <c r="H7" s="152">
        <f>H11</f>
        <v>0</v>
      </c>
      <c r="I7" s="74" t="s">
        <v>19</v>
      </c>
      <c r="J7" s="88">
        <f>COUNTIFS($J8:$BB13,"&gt;9,99",$J8:$BB13,"&lt;20")</f>
        <v>3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15.574999999999999</v>
      </c>
      <c r="E8" s="79">
        <f t="shared" ref="E8:E13" si="1">COUNT(J8:AZ8)</f>
        <v>1</v>
      </c>
      <c r="F8" s="78">
        <f t="shared" ref="F8:F63" si="2">IF(E8=0,0,D8/E8)</f>
        <v>15.574999999999999</v>
      </c>
      <c r="G8" s="72">
        <f>MAX(J8:BA8)</f>
        <v>15.574999999999999</v>
      </c>
      <c r="H8" s="72"/>
      <c r="I8" s="80" t="s">
        <v>13</v>
      </c>
      <c r="J8" s="15">
        <v>15.574999999999999</v>
      </c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13.2</v>
      </c>
      <c r="E9" s="79">
        <f t="shared" si="1"/>
        <v>1</v>
      </c>
      <c r="F9" s="78">
        <f t="shared" si="2"/>
        <v>13.2</v>
      </c>
      <c r="G9" s="72">
        <f t="shared" ref="G9:G13" si="3">MAX(J9:BA9)</f>
        <v>13.2</v>
      </c>
      <c r="H9" s="72"/>
      <c r="I9" s="80" t="s">
        <v>14</v>
      </c>
      <c r="J9" s="15">
        <v>13.2</v>
      </c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20.074999999999999</v>
      </c>
      <c r="E10" s="79">
        <f t="shared" si="1"/>
        <v>2</v>
      </c>
      <c r="F10" s="78">
        <f t="shared" si="2"/>
        <v>10.0375</v>
      </c>
      <c r="G10" s="72">
        <f t="shared" si="3"/>
        <v>11.324999999999999</v>
      </c>
      <c r="H10" s="72"/>
      <c r="I10" s="80" t="s">
        <v>15</v>
      </c>
      <c r="J10" s="15">
        <v>8.75</v>
      </c>
      <c r="K10" s="15">
        <v>11.324999999999999</v>
      </c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3.1</v>
      </c>
      <c r="E13" s="79">
        <f t="shared" si="1"/>
        <v>1</v>
      </c>
      <c r="F13" s="78">
        <f t="shared" si="2"/>
        <v>3.1</v>
      </c>
      <c r="G13" s="72">
        <f t="shared" si="3"/>
        <v>3.1</v>
      </c>
      <c r="H13" s="72"/>
      <c r="I13" s="80" t="s">
        <v>18</v>
      </c>
      <c r="J13" s="15">
        <v>3.1</v>
      </c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26.15</v>
      </c>
      <c r="E14" s="73">
        <f>SUM(E15:E20)</f>
        <v>5</v>
      </c>
      <c r="F14" s="72">
        <f t="shared" si="2"/>
        <v>5.2299999999999995</v>
      </c>
      <c r="G14" s="152">
        <f>MAX(G15:G20)</f>
        <v>6.7</v>
      </c>
      <c r="H14" s="152">
        <f>H18</f>
        <v>0</v>
      </c>
      <c r="I14" s="85" t="s">
        <v>19</v>
      </c>
      <c r="J14" s="89">
        <f>COUNTIFS($J15:$BB20,"&gt;9,99",$J15:$BB20,"&lt;20")</f>
        <v>0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6.7</v>
      </c>
      <c r="E15" s="79">
        <f t="shared" ref="E15:E20" si="5">COUNT(J15:AZ15)</f>
        <v>1</v>
      </c>
      <c r="F15" s="78">
        <f t="shared" si="2"/>
        <v>6.7</v>
      </c>
      <c r="G15" s="72">
        <f>MAX(J15:BA15)</f>
        <v>6.7</v>
      </c>
      <c r="H15" s="72"/>
      <c r="I15" s="80" t="s">
        <v>13</v>
      </c>
      <c r="J15" s="15">
        <v>6.7</v>
      </c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6.3250000000000002</v>
      </c>
      <c r="E16" s="79">
        <f t="shared" si="5"/>
        <v>1</v>
      </c>
      <c r="F16" s="78">
        <f t="shared" si="2"/>
        <v>6.3250000000000002</v>
      </c>
      <c r="G16" s="72">
        <f>MAX(J16:BA16)</f>
        <v>6.3250000000000002</v>
      </c>
      <c r="H16" s="72"/>
      <c r="I16" s="80" t="s">
        <v>14</v>
      </c>
      <c r="J16" s="15">
        <v>6.3250000000000002</v>
      </c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6.6749999999999998</v>
      </c>
      <c r="E17" s="79">
        <f t="shared" si="5"/>
        <v>1</v>
      </c>
      <c r="F17" s="78">
        <f t="shared" si="2"/>
        <v>6.6749999999999998</v>
      </c>
      <c r="G17" s="72">
        <f>MAX(J17:BA17)</f>
        <v>6.6749999999999998</v>
      </c>
      <c r="H17" s="72"/>
      <c r="I17" s="80" t="s">
        <v>15</v>
      </c>
      <c r="J17" s="15">
        <v>6.6749999999999998</v>
      </c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0</v>
      </c>
      <c r="E18" s="79">
        <f t="shared" si="5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6.4499999999999993</v>
      </c>
      <c r="E20" s="79">
        <f t="shared" si="5"/>
        <v>2</v>
      </c>
      <c r="F20" s="78">
        <f t="shared" si="2"/>
        <v>3.2249999999999996</v>
      </c>
      <c r="G20" s="72">
        <f>MAX(J20:BA20)</f>
        <v>3.3</v>
      </c>
      <c r="H20" s="72"/>
      <c r="I20" s="80" t="s">
        <v>18</v>
      </c>
      <c r="J20" s="15">
        <v>3.15</v>
      </c>
      <c r="K20" s="15">
        <v>3.3</v>
      </c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31.225000000000001</v>
      </c>
      <c r="E21" s="73">
        <f>SUM(E22:E27)</f>
        <v>3</v>
      </c>
      <c r="F21" s="72">
        <f t="shared" si="2"/>
        <v>10.408333333333333</v>
      </c>
      <c r="G21" s="152">
        <f>MAX(G22:G27)</f>
        <v>18.225000000000001</v>
      </c>
      <c r="H21" s="152">
        <f>H25</f>
        <v>0</v>
      </c>
      <c r="I21" s="85" t="s">
        <v>19</v>
      </c>
      <c r="J21" s="89">
        <f>COUNTIFS($J22:$BB27,"&gt;9,99",$J22:$BB27,"&lt;20")</f>
        <v>1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0</v>
      </c>
      <c r="E22" s="79">
        <f t="shared" ref="E22:E27" si="7">COUNT(J22:AZ22)</f>
        <v>0</v>
      </c>
      <c r="F22" s="78">
        <f t="shared" si="2"/>
        <v>0</v>
      </c>
      <c r="G22" s="72">
        <f>MAX(J22:BA22)</f>
        <v>0</v>
      </c>
      <c r="H22" s="72"/>
      <c r="I22" s="80" t="s">
        <v>13</v>
      </c>
      <c r="J22" s="15"/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27.3</v>
      </c>
      <c r="E23" s="79">
        <f t="shared" si="7"/>
        <v>2</v>
      </c>
      <c r="F23" s="78">
        <f t="shared" si="2"/>
        <v>13.65</v>
      </c>
      <c r="G23" s="72">
        <f>MAX(J23:BA23)</f>
        <v>18.225000000000001</v>
      </c>
      <c r="H23" s="72"/>
      <c r="I23" s="80" t="s">
        <v>14</v>
      </c>
      <c r="J23" s="15">
        <v>9.0749999999999993</v>
      </c>
      <c r="K23" s="15">
        <v>18.225000000000001</v>
      </c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0</v>
      </c>
      <c r="E24" s="79">
        <f t="shared" si="7"/>
        <v>0</v>
      </c>
      <c r="F24" s="78">
        <f t="shared" si="2"/>
        <v>0</v>
      </c>
      <c r="G24" s="72">
        <f>MAX(J24:BA24)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0</v>
      </c>
      <c r="E26" s="79">
        <f t="shared" si="7"/>
        <v>0</v>
      </c>
      <c r="F26" s="78">
        <f t="shared" si="2"/>
        <v>0</v>
      </c>
      <c r="G26" s="72">
        <f>MAX(J26:BA26)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3.9249999999999998</v>
      </c>
      <c r="E27" s="79">
        <f t="shared" si="7"/>
        <v>1</v>
      </c>
      <c r="F27" s="78">
        <f t="shared" si="2"/>
        <v>3.9249999999999998</v>
      </c>
      <c r="G27" s="72">
        <f>MAX(J27:BA27)</f>
        <v>3.9249999999999998</v>
      </c>
      <c r="H27" s="72"/>
      <c r="I27" s="80" t="s">
        <v>18</v>
      </c>
      <c r="J27" s="15">
        <v>3.9249999999999998</v>
      </c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24.564999999999998</v>
      </c>
      <c r="E28" s="73">
        <f>SUM(E29:E34)</f>
        <v>2</v>
      </c>
      <c r="F28" s="72">
        <f t="shared" si="2"/>
        <v>12.282499999999999</v>
      </c>
      <c r="G28" s="152">
        <f>MAX(G29:G34)</f>
        <v>16.664999999999999</v>
      </c>
      <c r="H28" s="152">
        <f>H32</f>
        <v>0</v>
      </c>
      <c r="I28" s="85" t="s">
        <v>19</v>
      </c>
      <c r="J28" s="89">
        <f>COUNTIFS($J29:$BB34,"&gt;9,99",$J29:$BB34,"&lt;20")</f>
        <v>1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16.664999999999999</v>
      </c>
      <c r="E29" s="79">
        <f t="shared" ref="E29:E34" si="9">COUNT(J29:AZ29)</f>
        <v>1</v>
      </c>
      <c r="F29" s="78">
        <f t="shared" si="2"/>
        <v>16.664999999999999</v>
      </c>
      <c r="G29" s="72">
        <f>MAX(J29:BA29)</f>
        <v>16.664999999999999</v>
      </c>
      <c r="H29" s="72"/>
      <c r="I29" s="80" t="s">
        <v>13</v>
      </c>
      <c r="J29" s="15">
        <v>16.664999999999999</v>
      </c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0</v>
      </c>
      <c r="E30" s="79">
        <f t="shared" si="9"/>
        <v>0</v>
      </c>
      <c r="F30" s="78">
        <f t="shared" si="2"/>
        <v>0</v>
      </c>
      <c r="G30" s="72">
        <f>MAX(J30:BA30)</f>
        <v>0</v>
      </c>
      <c r="H30" s="72"/>
      <c r="I30" s="80" t="s">
        <v>14</v>
      </c>
      <c r="J30" s="15"/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7.9</v>
      </c>
      <c r="E31" s="79">
        <f t="shared" si="9"/>
        <v>1</v>
      </c>
      <c r="F31" s="78">
        <f t="shared" si="2"/>
        <v>7.9</v>
      </c>
      <c r="G31" s="72">
        <f>MAX(J31:BA31)</f>
        <v>7.9</v>
      </c>
      <c r="H31" s="72"/>
      <c r="I31" s="80" t="s">
        <v>15</v>
      </c>
      <c r="J31" s="15">
        <v>7.9</v>
      </c>
      <c r="K31" s="15"/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MAX(J33:BA33)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MAX(J34:BA34)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2.95</v>
      </c>
      <c r="E35" s="73">
        <f>SUM(E36:E41)</f>
        <v>1</v>
      </c>
      <c r="F35" s="72">
        <f t="shared" si="2"/>
        <v>2.95</v>
      </c>
      <c r="G35" s="152">
        <f>MAX(G36:G41)</f>
        <v>2.95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2.95</v>
      </c>
      <c r="E41" s="79">
        <f t="shared" si="11"/>
        <v>1</v>
      </c>
      <c r="F41" s="78">
        <f t="shared" si="2"/>
        <v>2.95</v>
      </c>
      <c r="G41" s="72">
        <f>MAX(J41:BA41)</f>
        <v>2.95</v>
      </c>
      <c r="H41" s="72"/>
      <c r="I41" s="80" t="s">
        <v>18</v>
      </c>
      <c r="J41" s="15">
        <v>2.95</v>
      </c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136.75</v>
      </c>
      <c r="E42" s="73">
        <f>SUM(E43:E48)</f>
        <v>22</v>
      </c>
      <c r="F42" s="72">
        <f t="shared" si="2"/>
        <v>6.2159090909090908</v>
      </c>
      <c r="G42" s="152">
        <f>MAX(G43:G48)</f>
        <v>13.074999999999999</v>
      </c>
      <c r="H42" s="152">
        <f>H46</f>
        <v>0</v>
      </c>
      <c r="I42" s="85" t="s">
        <v>19</v>
      </c>
      <c r="J42" s="89">
        <f>COUNTIFS($J43:$BB48,"&gt;9,99",$J43:$BB48,"&lt;20")</f>
        <v>3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8.375</v>
      </c>
      <c r="E44" s="79">
        <f t="shared" si="13"/>
        <v>1</v>
      </c>
      <c r="F44" s="78">
        <f t="shared" si="2"/>
        <v>8.375</v>
      </c>
      <c r="G44" s="72">
        <f>MAX(J44:BA44)</f>
        <v>8.375</v>
      </c>
      <c r="H44" s="72"/>
      <c r="I44" s="80" t="s">
        <v>14</v>
      </c>
      <c r="J44" s="15">
        <v>8.375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45.7</v>
      </c>
      <c r="E45" s="79">
        <f t="shared" si="13"/>
        <v>6</v>
      </c>
      <c r="F45" s="78">
        <f t="shared" si="2"/>
        <v>7.6166666666666671</v>
      </c>
      <c r="G45" s="72">
        <f>MAX(J45:BA45)</f>
        <v>12.25</v>
      </c>
      <c r="H45" s="72"/>
      <c r="I45" s="80" t="s">
        <v>15</v>
      </c>
      <c r="J45" s="15">
        <v>12.25</v>
      </c>
      <c r="K45" s="15">
        <v>7.4249999999999998</v>
      </c>
      <c r="L45" s="15">
        <v>5.2</v>
      </c>
      <c r="M45" s="16">
        <v>8.2249999999999996</v>
      </c>
      <c r="N45" s="15">
        <v>7.4</v>
      </c>
      <c r="O45" s="15">
        <v>5.2</v>
      </c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25.45</v>
      </c>
      <c r="E47" s="79">
        <f t="shared" si="13"/>
        <v>2</v>
      </c>
      <c r="F47" s="78">
        <f t="shared" si="2"/>
        <v>12.725</v>
      </c>
      <c r="G47" s="72">
        <f>MAX(J47:BA47)</f>
        <v>13.074999999999999</v>
      </c>
      <c r="H47" s="72"/>
      <c r="I47" s="80" t="s">
        <v>17</v>
      </c>
      <c r="J47" s="15">
        <v>13.074999999999999</v>
      </c>
      <c r="K47" s="15">
        <v>12.375</v>
      </c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57.225000000000001</v>
      </c>
      <c r="E48" s="79">
        <f t="shared" si="13"/>
        <v>13</v>
      </c>
      <c r="F48" s="78">
        <f t="shared" si="2"/>
        <v>4.4019230769230768</v>
      </c>
      <c r="G48" s="72">
        <f>MAX(J48:BA48)</f>
        <v>8.85</v>
      </c>
      <c r="H48" s="72"/>
      <c r="I48" s="80" t="s">
        <v>18</v>
      </c>
      <c r="J48" s="15">
        <v>4.2249999999999996</v>
      </c>
      <c r="K48" s="15">
        <v>8.85</v>
      </c>
      <c r="L48" s="15">
        <v>3.5750000000000002</v>
      </c>
      <c r="M48" s="16">
        <v>4.2249999999999996</v>
      </c>
      <c r="N48" s="15">
        <v>3.35</v>
      </c>
      <c r="O48" s="15">
        <v>4.25</v>
      </c>
      <c r="P48" s="15">
        <v>3.5249999999999999</v>
      </c>
      <c r="Q48" s="15">
        <v>3.2749999999999999</v>
      </c>
      <c r="R48" s="15">
        <v>2.9750000000000001</v>
      </c>
      <c r="S48" s="15">
        <v>8.5749999999999993</v>
      </c>
      <c r="T48" s="15">
        <v>2.875</v>
      </c>
      <c r="U48" s="15">
        <v>4.4749999999999996</v>
      </c>
      <c r="V48" s="15">
        <v>3.05</v>
      </c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3.9</v>
      </c>
      <c r="E49" s="73">
        <f>SUM(E50:E55)</f>
        <v>1</v>
      </c>
      <c r="F49" s="72">
        <f t="shared" si="2"/>
        <v>3.9</v>
      </c>
      <c r="G49" s="152">
        <f>MAX(G50:G55)</f>
        <v>3.9</v>
      </c>
      <c r="H49" s="152">
        <f>H53</f>
        <v>0</v>
      </c>
      <c r="I49" s="85" t="s">
        <v>19</v>
      </c>
      <c r="J49" s="89">
        <f>J46</f>
        <v>0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MAX(J50:BA50)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0</v>
      </c>
      <c r="E51" s="79">
        <f t="shared" si="15"/>
        <v>0</v>
      </c>
      <c r="F51" s="78">
        <f t="shared" si="2"/>
        <v>0</v>
      </c>
      <c r="G51" s="72">
        <f>MAX(J51:BA51)</f>
        <v>0</v>
      </c>
      <c r="H51" s="72"/>
      <c r="I51" s="80" t="s">
        <v>14</v>
      </c>
      <c r="J51" s="15"/>
      <c r="K51" s="15"/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2"/>
        <v>0</v>
      </c>
      <c r="G52" s="72">
        <f>MAX(J52:BA52)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MAX(J54:BA54)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3.9</v>
      </c>
      <c r="E55" s="79">
        <f t="shared" si="15"/>
        <v>1</v>
      </c>
      <c r="F55" s="78">
        <f t="shared" si="2"/>
        <v>3.9</v>
      </c>
      <c r="G55" s="72">
        <f>MAX(J55:BA55)</f>
        <v>3.9</v>
      </c>
      <c r="H55" s="72"/>
      <c r="I55" s="80" t="s">
        <v>18</v>
      </c>
      <c r="J55" s="15">
        <v>3.9</v>
      </c>
      <c r="K55" s="15"/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27.05</v>
      </c>
      <c r="E56" s="73">
        <f>SUM(E57:E62)</f>
        <v>3</v>
      </c>
      <c r="F56" s="72">
        <f t="shared" si="2"/>
        <v>9.0166666666666675</v>
      </c>
      <c r="G56" s="152">
        <f>MAX(G57:G62)</f>
        <v>10.475</v>
      </c>
      <c r="H56" s="152">
        <f>H60</f>
        <v>0</v>
      </c>
      <c r="I56" s="85" t="s">
        <v>19</v>
      </c>
      <c r="J56" s="89">
        <f>COUNTIFS($J57:$BB62,"&gt;9,99",$J57:$BB62,"&lt;20")</f>
        <v>1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7.3</v>
      </c>
      <c r="E57" s="79">
        <f t="shared" ref="E57:E62" si="17">COUNT(J57:AZ57)</f>
        <v>1</v>
      </c>
      <c r="F57" s="78">
        <f t="shared" si="2"/>
        <v>7.3</v>
      </c>
      <c r="G57" s="72">
        <f>MAX(J57:BA57)</f>
        <v>7.3</v>
      </c>
      <c r="H57" s="72"/>
      <c r="I57" s="80" t="s">
        <v>13</v>
      </c>
      <c r="J57" s="15">
        <v>7.3</v>
      </c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0</v>
      </c>
      <c r="E58" s="79">
        <f t="shared" si="17"/>
        <v>0</v>
      </c>
      <c r="F58" s="78">
        <f t="shared" si="2"/>
        <v>0</v>
      </c>
      <c r="G58" s="72">
        <f>MAX(J58:BA58)</f>
        <v>0</v>
      </c>
      <c r="H58" s="72"/>
      <c r="I58" s="80" t="s">
        <v>14</v>
      </c>
      <c r="J58" s="15"/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19.75</v>
      </c>
      <c r="E59" s="79">
        <f t="shared" si="17"/>
        <v>2</v>
      </c>
      <c r="F59" s="78">
        <f t="shared" si="2"/>
        <v>9.875</v>
      </c>
      <c r="G59" s="72">
        <f>MAX(J59:BA59)</f>
        <v>10.475</v>
      </c>
      <c r="H59" s="72"/>
      <c r="I59" s="80" t="s">
        <v>15</v>
      </c>
      <c r="J59" s="15">
        <v>10.475</v>
      </c>
      <c r="K59" s="15">
        <v>9.2750000000000004</v>
      </c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0</v>
      </c>
      <c r="E62" s="79">
        <f t="shared" si="17"/>
        <v>0</v>
      </c>
      <c r="F62" s="78">
        <f t="shared" si="2"/>
        <v>0</v>
      </c>
      <c r="G62" s="72">
        <f>MAX(J62:BA62)</f>
        <v>0</v>
      </c>
      <c r="H62" s="72"/>
      <c r="I62" s="80" t="s">
        <v>18</v>
      </c>
      <c r="J62" s="15"/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116.55000000000001</v>
      </c>
      <c r="E63" s="73">
        <f>SUM(E64:E69)</f>
        <v>13</v>
      </c>
      <c r="F63" s="72">
        <f t="shared" si="2"/>
        <v>8.9653846153846164</v>
      </c>
      <c r="G63" s="152">
        <f>MAX(G64:G69)</f>
        <v>12.95</v>
      </c>
      <c r="H63" s="152">
        <f>H67</f>
        <v>0</v>
      </c>
      <c r="I63" s="85" t="s">
        <v>19</v>
      </c>
      <c r="J63" s="89">
        <f>COUNTIFS($J64:$BB69,"&gt;9,99",$J64:$BB69,"&lt;20")</f>
        <v>4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16.175000000000001</v>
      </c>
      <c r="E64" s="79">
        <f t="shared" ref="E64:E69" si="19">COUNT(J64:AZ64)</f>
        <v>2</v>
      </c>
      <c r="F64" s="78">
        <f t="shared" ref="F64:F83" si="20">IF(E64=0,0,D64/E64)</f>
        <v>8.0875000000000004</v>
      </c>
      <c r="G64" s="72">
        <f>MAX(J64:BA64)</f>
        <v>8.1750000000000007</v>
      </c>
      <c r="H64" s="72"/>
      <c r="I64" s="80" t="s">
        <v>13</v>
      </c>
      <c r="J64" s="15">
        <v>8.1750000000000007</v>
      </c>
      <c r="K64" s="15">
        <v>8</v>
      </c>
      <c r="L64" s="15"/>
      <c r="M64" s="16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52.45</v>
      </c>
      <c r="E65" s="79">
        <f t="shared" si="19"/>
        <v>7</v>
      </c>
      <c r="F65" s="78">
        <f t="shared" si="20"/>
        <v>7.4928571428571429</v>
      </c>
      <c r="G65" s="72">
        <f>MAX(J65:BA65)</f>
        <v>8.25</v>
      </c>
      <c r="H65" s="72"/>
      <c r="I65" s="80" t="s">
        <v>14</v>
      </c>
      <c r="J65" s="15">
        <v>7.2249999999999996</v>
      </c>
      <c r="K65" s="15">
        <v>7.95</v>
      </c>
      <c r="L65" s="15">
        <v>7.1</v>
      </c>
      <c r="M65" s="16">
        <v>7.6</v>
      </c>
      <c r="N65" s="15">
        <v>7.95</v>
      </c>
      <c r="O65" s="15">
        <v>8.25</v>
      </c>
      <c r="P65" s="15">
        <v>6.375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47.925000000000004</v>
      </c>
      <c r="E66" s="79">
        <f t="shared" si="19"/>
        <v>4</v>
      </c>
      <c r="F66" s="78">
        <f t="shared" si="20"/>
        <v>11.981250000000001</v>
      </c>
      <c r="G66" s="72">
        <f>MAX(J66:BA66)</f>
        <v>12.95</v>
      </c>
      <c r="H66" s="72"/>
      <c r="I66" s="80" t="s">
        <v>15</v>
      </c>
      <c r="J66" s="15">
        <v>12.95</v>
      </c>
      <c r="K66" s="15">
        <v>12.275</v>
      </c>
      <c r="L66" s="15">
        <v>10.925000000000001</v>
      </c>
      <c r="M66" s="16">
        <v>11.775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20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0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0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7.2750000000000004</v>
      </c>
      <c r="E70" s="73">
        <f>SUM(E71:E76)</f>
        <v>1</v>
      </c>
      <c r="F70" s="72">
        <f t="shared" si="20"/>
        <v>7.2750000000000004</v>
      </c>
      <c r="G70" s="152">
        <f>MAX(G71:G76)</f>
        <v>7.2750000000000004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1">SUM(J71:AZ71)</f>
        <v>0</v>
      </c>
      <c r="E71" s="79">
        <f t="shared" ref="E71:E76" si="22">COUNT(J71:AZ71)</f>
        <v>0</v>
      </c>
      <c r="F71" s="78">
        <f t="shared" si="20"/>
        <v>0</v>
      </c>
      <c r="G71" s="72">
        <f>MAX(J71:BA71)</f>
        <v>0</v>
      </c>
      <c r="H71" s="72"/>
      <c r="I71" s="80" t="s">
        <v>13</v>
      </c>
      <c r="J71" s="15"/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1"/>
        <v>0</v>
      </c>
      <c r="E72" s="79">
        <f t="shared" si="22"/>
        <v>0</v>
      </c>
      <c r="F72" s="78">
        <f t="shared" si="20"/>
        <v>0</v>
      </c>
      <c r="G72" s="72">
        <f>MAX(J72:BA72)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1"/>
        <v>0</v>
      </c>
      <c r="E73" s="79">
        <f t="shared" si="22"/>
        <v>0</v>
      </c>
      <c r="F73" s="78">
        <f t="shared" si="20"/>
        <v>0</v>
      </c>
      <c r="G73" s="72">
        <f>MAX(J73:BA73)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1"/>
        <v>0</v>
      </c>
      <c r="E74" s="79">
        <f t="shared" si="22"/>
        <v>0</v>
      </c>
      <c r="F74" s="78">
        <f t="shared" si="20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1"/>
        <v>7.2750000000000004</v>
      </c>
      <c r="E75" s="79">
        <f t="shared" si="22"/>
        <v>1</v>
      </c>
      <c r="F75" s="78">
        <f t="shared" si="20"/>
        <v>7.2750000000000004</v>
      </c>
      <c r="G75" s="72">
        <f>MAX(J75:BA75)</f>
        <v>7.2750000000000004</v>
      </c>
      <c r="H75" s="72"/>
      <c r="I75" s="80" t="s">
        <v>17</v>
      </c>
      <c r="J75" s="15">
        <v>7.2750000000000004</v>
      </c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1"/>
        <v>0</v>
      </c>
      <c r="E76" s="79">
        <f t="shared" si="22"/>
        <v>0</v>
      </c>
      <c r="F76" s="78">
        <f t="shared" si="20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37.1</v>
      </c>
      <c r="E77" s="123">
        <f>SUM(E78:E83)</f>
        <v>4</v>
      </c>
      <c r="F77" s="84">
        <f t="shared" si="20"/>
        <v>9.2750000000000004</v>
      </c>
      <c r="G77" s="152">
        <f>MAX(G78:G83)</f>
        <v>12.725</v>
      </c>
      <c r="H77" s="152">
        <f>H81</f>
        <v>0</v>
      </c>
      <c r="I77" s="85" t="s">
        <v>19</v>
      </c>
      <c r="J77" s="89">
        <f>COUNTIFS($J78:$BB83,"&gt;9,99",$J78:$BB83,"&lt;20")</f>
        <v>3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0</v>
      </c>
      <c r="E78" s="79">
        <f t="shared" ref="E78:E83" si="24">COUNT(J78:AZ78)</f>
        <v>0</v>
      </c>
      <c r="F78" s="78">
        <f t="shared" si="20"/>
        <v>0</v>
      </c>
      <c r="G78" s="72">
        <f>MAX(J78:BA78)</f>
        <v>0</v>
      </c>
      <c r="H78" s="72"/>
      <c r="I78" s="87" t="s">
        <v>13</v>
      </c>
      <c r="J78" s="15"/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0</v>
      </c>
      <c r="E79" s="79">
        <f t="shared" si="24"/>
        <v>0</v>
      </c>
      <c r="F79" s="78">
        <f t="shared" si="20"/>
        <v>0</v>
      </c>
      <c r="G79" s="72">
        <f>MAX(J79:BA79)</f>
        <v>0</v>
      </c>
      <c r="H79" s="72"/>
      <c r="I79" s="80" t="s">
        <v>14</v>
      </c>
      <c r="J79" s="15"/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10.525</v>
      </c>
      <c r="E80" s="79">
        <f t="shared" si="24"/>
        <v>1</v>
      </c>
      <c r="F80" s="78">
        <f t="shared" si="20"/>
        <v>10.525</v>
      </c>
      <c r="G80" s="72">
        <f>MAX(J80:BA80)</f>
        <v>10.525</v>
      </c>
      <c r="H80" s="72"/>
      <c r="I80" s="80" t="s">
        <v>15</v>
      </c>
      <c r="J80" s="15">
        <v>10.525</v>
      </c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0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12.725</v>
      </c>
      <c r="E82" s="79">
        <f t="shared" si="24"/>
        <v>1</v>
      </c>
      <c r="F82" s="78">
        <f t="shared" si="20"/>
        <v>12.725</v>
      </c>
      <c r="G82" s="72">
        <f>MAX(J82:BA82)</f>
        <v>12.725</v>
      </c>
      <c r="H82" s="72"/>
      <c r="I82" s="80" t="s">
        <v>17</v>
      </c>
      <c r="J82" s="15">
        <v>12.725</v>
      </c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13.850000000000001</v>
      </c>
      <c r="E83" s="79">
        <f t="shared" si="24"/>
        <v>2</v>
      </c>
      <c r="F83" s="78">
        <f t="shared" si="20"/>
        <v>6.9250000000000007</v>
      </c>
      <c r="G83" s="72">
        <f>MAX(J83:BA83)</f>
        <v>10.9</v>
      </c>
      <c r="H83" s="72"/>
      <c r="I83" s="80" t="s">
        <v>18</v>
      </c>
      <c r="J83" s="15">
        <v>2.95</v>
      </c>
      <c r="K83" s="15">
        <v>10.9</v>
      </c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16.649999999999999</v>
      </c>
      <c r="E84" s="125">
        <f>SUM(E85:E90)</f>
        <v>4</v>
      </c>
      <c r="F84" s="124">
        <f>IF(E84=0,0,D84/E84)</f>
        <v>4.1624999999999996</v>
      </c>
      <c r="G84" s="154">
        <f>MAX(G85:G90)</f>
        <v>5.75</v>
      </c>
      <c r="H84" s="154">
        <f>H88</f>
        <v>0</v>
      </c>
      <c r="I84" s="126" t="s">
        <v>19</v>
      </c>
      <c r="J84" s="127">
        <f>COUNTIFS($J85:$BB90,"&gt;9,99",$J85:$BB90,"&lt;20")</f>
        <v>0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7.9249999999999998</v>
      </c>
      <c r="E85" s="46">
        <f t="shared" ref="E85:E90" si="26">COUNT(J85:AZ85)</f>
        <v>2</v>
      </c>
      <c r="F85" s="45">
        <f t="shared" ref="F85:F140" si="27">IF(E85=0,0,D85/E85)</f>
        <v>3.9624999999999999</v>
      </c>
      <c r="G85" s="40">
        <f>MAX(J85:BA85)</f>
        <v>5.35</v>
      </c>
      <c r="H85" s="40"/>
      <c r="I85" s="52" t="s">
        <v>13</v>
      </c>
      <c r="J85" s="15">
        <v>2.5750000000000002</v>
      </c>
      <c r="K85" s="15">
        <v>5.35</v>
      </c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2.9750000000000001</v>
      </c>
      <c r="E86" s="46">
        <f t="shared" si="26"/>
        <v>1</v>
      </c>
      <c r="F86" s="45">
        <f t="shared" si="27"/>
        <v>2.9750000000000001</v>
      </c>
      <c r="G86" s="40">
        <f>MAX(J86:BA86)</f>
        <v>2.9750000000000001</v>
      </c>
      <c r="H86" s="40"/>
      <c r="I86" s="52" t="s">
        <v>14</v>
      </c>
      <c r="J86" s="15">
        <v>2.9750000000000001</v>
      </c>
      <c r="K86" s="15"/>
      <c r="L86" s="15"/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5.75</v>
      </c>
      <c r="E87" s="46">
        <f t="shared" si="26"/>
        <v>1</v>
      </c>
      <c r="F87" s="45">
        <f t="shared" si="27"/>
        <v>5.75</v>
      </c>
      <c r="G87" s="40">
        <f>MAX(J87:BA87)</f>
        <v>5.75</v>
      </c>
      <c r="H87" s="40"/>
      <c r="I87" s="52" t="s">
        <v>15</v>
      </c>
      <c r="J87" s="15">
        <v>5.75</v>
      </c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0</v>
      </c>
      <c r="E89" s="46">
        <f t="shared" si="26"/>
        <v>0</v>
      </c>
      <c r="F89" s="45">
        <f t="shared" si="27"/>
        <v>0</v>
      </c>
      <c r="G89" s="40">
        <f>MAX(J89:BA89)</f>
        <v>0</v>
      </c>
      <c r="H89" s="40"/>
      <c r="I89" s="52" t="s">
        <v>17</v>
      </c>
      <c r="J89" s="15"/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9.4</v>
      </c>
      <c r="E91" s="41">
        <f>SUM(E92:E97)</f>
        <v>3</v>
      </c>
      <c r="F91" s="40">
        <f t="shared" si="27"/>
        <v>3.1333333333333333</v>
      </c>
      <c r="G91" s="151">
        <f>MAX(G92:G97)</f>
        <v>6.0250000000000004</v>
      </c>
      <c r="H91" s="151">
        <f>H95</f>
        <v>0</v>
      </c>
      <c r="I91" s="53" t="s">
        <v>19</v>
      </c>
      <c r="J91" s="54">
        <f>COUNTIFS($J92:$BB97,"&gt;9,99",$J92:$BB97,"&lt;20")</f>
        <v>0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0</v>
      </c>
      <c r="E92" s="46">
        <f t="shared" ref="E92:E97" si="29">COUNT(J92:AZ92)</f>
        <v>0</v>
      </c>
      <c r="F92" s="45">
        <f t="shared" si="27"/>
        <v>0</v>
      </c>
      <c r="G92" s="40">
        <f>MAX(J92:BA92)</f>
        <v>0</v>
      </c>
      <c r="H92" s="40"/>
      <c r="I92" s="52" t="s">
        <v>13</v>
      </c>
      <c r="J92" s="15"/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9.4</v>
      </c>
      <c r="E93" s="46">
        <f t="shared" si="29"/>
        <v>3</v>
      </c>
      <c r="F93" s="45">
        <f t="shared" si="27"/>
        <v>3.1333333333333333</v>
      </c>
      <c r="G93" s="40">
        <f>MAX(J93:BA93)</f>
        <v>6.0250000000000004</v>
      </c>
      <c r="H93" s="40"/>
      <c r="I93" s="52" t="s">
        <v>14</v>
      </c>
      <c r="J93" s="15">
        <v>6.0250000000000004</v>
      </c>
      <c r="K93" s="15">
        <v>1.85</v>
      </c>
      <c r="L93" s="15">
        <v>1.5249999999999999</v>
      </c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0</v>
      </c>
      <c r="E94" s="46">
        <f t="shared" si="29"/>
        <v>0</v>
      </c>
      <c r="F94" s="45">
        <f t="shared" si="27"/>
        <v>0</v>
      </c>
      <c r="G94" s="40">
        <f>MAX(J94:BA94)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MAX(J96:BA96)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165.15</v>
      </c>
      <c r="E98" s="41">
        <f>SUM(E99:E104)</f>
        <v>15</v>
      </c>
      <c r="F98" s="40">
        <f t="shared" si="27"/>
        <v>11.01</v>
      </c>
      <c r="G98" s="151">
        <f>MAX(G99:G104)</f>
        <v>21.7</v>
      </c>
      <c r="H98" s="151">
        <f>H102</f>
        <v>0</v>
      </c>
      <c r="I98" s="53" t="s">
        <v>19</v>
      </c>
      <c r="J98" s="54">
        <f>COUNTIFS($J99:$BB104,"&gt;9,99",$J99:$BB104,"&lt;20")</f>
        <v>8</v>
      </c>
      <c r="K98" s="54">
        <f>COUNTIFS($J99:$BB104,"&gt;19,99")</f>
        <v>1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72.625</v>
      </c>
      <c r="E99" s="46">
        <f t="shared" ref="E99:E104" si="31">COUNT(J99:AZ99)</f>
        <v>6</v>
      </c>
      <c r="F99" s="45">
        <f t="shared" si="27"/>
        <v>12.104166666666666</v>
      </c>
      <c r="G99" s="40">
        <f>MAX(J99:BA99)</f>
        <v>21.7</v>
      </c>
      <c r="H99" s="40"/>
      <c r="I99" s="52" t="s">
        <v>13</v>
      </c>
      <c r="J99" s="15">
        <v>8.0749999999999993</v>
      </c>
      <c r="K99" s="15">
        <v>8.6750000000000007</v>
      </c>
      <c r="L99" s="15">
        <v>21.7</v>
      </c>
      <c r="M99" s="16">
        <v>12.8</v>
      </c>
      <c r="N99" s="15">
        <v>10.824999999999999</v>
      </c>
      <c r="O99" s="15">
        <v>10.55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25.074999999999999</v>
      </c>
      <c r="E100" s="46">
        <f t="shared" si="31"/>
        <v>2</v>
      </c>
      <c r="F100" s="45">
        <f t="shared" si="27"/>
        <v>12.5375</v>
      </c>
      <c r="G100" s="40">
        <f>MAX(J100:BA100)</f>
        <v>13.95</v>
      </c>
      <c r="H100" s="40"/>
      <c r="I100" s="52" t="s">
        <v>14</v>
      </c>
      <c r="J100" s="15">
        <v>11.125</v>
      </c>
      <c r="K100" s="15">
        <v>13.95</v>
      </c>
      <c r="L100" s="15"/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56.15</v>
      </c>
      <c r="E101" s="46">
        <f t="shared" si="31"/>
        <v>5</v>
      </c>
      <c r="F101" s="45">
        <f t="shared" si="27"/>
        <v>11.23</v>
      </c>
      <c r="G101" s="40">
        <f>MAX(J101:BA101)</f>
        <v>13.975</v>
      </c>
      <c r="H101" s="40"/>
      <c r="I101" s="52" t="s">
        <v>15</v>
      </c>
      <c r="J101" s="15">
        <v>13.975</v>
      </c>
      <c r="K101" s="15">
        <v>7.45</v>
      </c>
      <c r="L101" s="15">
        <v>9.0500000000000007</v>
      </c>
      <c r="M101" s="16">
        <v>12.574999999999999</v>
      </c>
      <c r="N101" s="15">
        <v>13.1</v>
      </c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0</v>
      </c>
      <c r="E102" s="46">
        <f t="shared" si="31"/>
        <v>0</v>
      </c>
      <c r="F102" s="45">
        <f t="shared" si="27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11.3</v>
      </c>
      <c r="E103" s="46">
        <f t="shared" si="31"/>
        <v>2</v>
      </c>
      <c r="F103" s="45">
        <f t="shared" si="27"/>
        <v>5.65</v>
      </c>
      <c r="G103" s="40">
        <f>MAX(J103:BA103)</f>
        <v>5.9249999999999998</v>
      </c>
      <c r="H103" s="40"/>
      <c r="I103" s="52" t="s">
        <v>17</v>
      </c>
      <c r="J103" s="15">
        <v>5.375</v>
      </c>
      <c r="K103" s="15">
        <v>5.9249999999999998</v>
      </c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0</v>
      </c>
      <c r="E104" s="46">
        <f t="shared" si="31"/>
        <v>0</v>
      </c>
      <c r="F104" s="45">
        <f t="shared" si="27"/>
        <v>0</v>
      </c>
      <c r="G104" s="40">
        <f>MAX(J104:BA104)</f>
        <v>0</v>
      </c>
      <c r="H104" s="40"/>
      <c r="I104" s="52" t="s">
        <v>18</v>
      </c>
      <c r="J104" s="15"/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13.875</v>
      </c>
      <c r="E105" s="41">
        <f>SUM(E106:E111)</f>
        <v>2</v>
      </c>
      <c r="F105" s="40">
        <f t="shared" si="27"/>
        <v>6.9375</v>
      </c>
      <c r="G105" s="151">
        <f>MAX(G106:G111)</f>
        <v>12.25</v>
      </c>
      <c r="H105" s="151">
        <f>H109</f>
        <v>0</v>
      </c>
      <c r="I105" s="53" t="s">
        <v>19</v>
      </c>
      <c r="J105" s="54">
        <f>COUNTIFS($J106:$BB111,"&gt;9,99",$J106:$BB111,"&lt;20")</f>
        <v>1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0</v>
      </c>
      <c r="E106" s="46">
        <f t="shared" ref="E106:E111" si="33">COUNT(J106:AZ106)</f>
        <v>0</v>
      </c>
      <c r="F106" s="45">
        <f t="shared" si="27"/>
        <v>0</v>
      </c>
      <c r="G106" s="40">
        <f t="shared" ref="G106:G111" si="34">MAX(J106:BA106)</f>
        <v>0</v>
      </c>
      <c r="H106" s="40"/>
      <c r="I106" s="52" t="s">
        <v>13</v>
      </c>
      <c r="J106" s="15"/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13.875</v>
      </c>
      <c r="E107" s="46">
        <f t="shared" si="33"/>
        <v>2</v>
      </c>
      <c r="F107" s="45">
        <f t="shared" si="27"/>
        <v>6.9375</v>
      </c>
      <c r="G107" s="40">
        <f t="shared" si="34"/>
        <v>12.25</v>
      </c>
      <c r="H107" s="40"/>
      <c r="I107" s="52" t="s">
        <v>14</v>
      </c>
      <c r="J107" s="15">
        <v>12.25</v>
      </c>
      <c r="K107" s="15">
        <v>1.625</v>
      </c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0</v>
      </c>
      <c r="E108" s="46">
        <f t="shared" si="33"/>
        <v>0</v>
      </c>
      <c r="F108" s="45">
        <f t="shared" si="27"/>
        <v>0</v>
      </c>
      <c r="G108" s="40">
        <f t="shared" si="34"/>
        <v>0</v>
      </c>
      <c r="H108" s="40"/>
      <c r="I108" s="52" t="s">
        <v>15</v>
      </c>
      <c r="J108" s="15"/>
      <c r="K108" s="15"/>
      <c r="L108" s="15"/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0</v>
      </c>
      <c r="E110" s="46">
        <f t="shared" si="33"/>
        <v>0</v>
      </c>
      <c r="F110" s="45">
        <f t="shared" si="27"/>
        <v>0</v>
      </c>
      <c r="G110" s="40">
        <f t="shared" si="34"/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0</v>
      </c>
      <c r="E111" s="46">
        <f t="shared" si="33"/>
        <v>0</v>
      </c>
      <c r="F111" s="45">
        <f t="shared" si="27"/>
        <v>0</v>
      </c>
      <c r="G111" s="40">
        <f t="shared" si="34"/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0</v>
      </c>
      <c r="E112" s="41">
        <f>SUM(E113:E118)</f>
        <v>0</v>
      </c>
      <c r="F112" s="40">
        <f t="shared" si="27"/>
        <v>0</v>
      </c>
      <c r="G112" s="151">
        <f>MAX(G113:G118)</f>
        <v>0</v>
      </c>
      <c r="H112" s="151">
        <f>H116</f>
        <v>0</v>
      </c>
      <c r="I112" s="53" t="s">
        <v>19</v>
      </c>
      <c r="J112" s="54">
        <f>COUNTIFS($J113:$BB118,"&gt;9,99",$J113:$BB118,"&lt;20")</f>
        <v>0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MAX(J113:BA113)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MAX(J114:BA114)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0</v>
      </c>
      <c r="E115" s="46">
        <f t="shared" si="36"/>
        <v>0</v>
      </c>
      <c r="F115" s="45">
        <f t="shared" si="27"/>
        <v>0</v>
      </c>
      <c r="G115" s="40">
        <f>MAX(J115:BA115)</f>
        <v>0</v>
      </c>
      <c r="H115" s="40"/>
      <c r="I115" s="52" t="s">
        <v>15</v>
      </c>
      <c r="J115" s="15"/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113.625</v>
      </c>
      <c r="E119" s="41">
        <f>SUM(E120:E125)</f>
        <v>12</v>
      </c>
      <c r="F119" s="40">
        <f t="shared" si="27"/>
        <v>9.46875</v>
      </c>
      <c r="G119" s="151">
        <f>MAX(G120:G125)</f>
        <v>17.399999999999999</v>
      </c>
      <c r="H119" s="151">
        <f>H123</f>
        <v>0</v>
      </c>
      <c r="I119" s="53" t="s">
        <v>19</v>
      </c>
      <c r="J119" s="54">
        <f>COUNTIFS($J120:$BB125,"&gt;9,99",$J120:$BB125,"&lt;20")</f>
        <v>6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23.1</v>
      </c>
      <c r="E120" s="46">
        <f t="shared" ref="E120:E125" si="38">COUNT(J120:AZ120)</f>
        <v>2</v>
      </c>
      <c r="F120" s="45">
        <f t="shared" si="27"/>
        <v>11.55</v>
      </c>
      <c r="G120" s="40">
        <f>MAX(J120:BA120)</f>
        <v>14.225</v>
      </c>
      <c r="H120" s="40"/>
      <c r="I120" s="52" t="s">
        <v>13</v>
      </c>
      <c r="J120" s="15">
        <v>8.875</v>
      </c>
      <c r="K120" s="15">
        <v>14.225</v>
      </c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34.450000000000003</v>
      </c>
      <c r="E121" s="46">
        <f t="shared" si="38"/>
        <v>2</v>
      </c>
      <c r="F121" s="45">
        <f t="shared" si="27"/>
        <v>17.225000000000001</v>
      </c>
      <c r="G121" s="40">
        <f>MAX(J121:BA121)</f>
        <v>17.399999999999999</v>
      </c>
      <c r="H121" s="40"/>
      <c r="I121" s="52" t="s">
        <v>14</v>
      </c>
      <c r="J121" s="15">
        <v>17.05</v>
      </c>
      <c r="K121" s="15">
        <v>17.399999999999999</v>
      </c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28.400000000000002</v>
      </c>
      <c r="E122" s="46">
        <f t="shared" si="38"/>
        <v>3</v>
      </c>
      <c r="F122" s="45">
        <f t="shared" si="27"/>
        <v>9.4666666666666668</v>
      </c>
      <c r="G122" s="40">
        <f>MAX(J122:BA122)</f>
        <v>11.05</v>
      </c>
      <c r="H122" s="40"/>
      <c r="I122" s="52" t="s">
        <v>15</v>
      </c>
      <c r="J122" s="15">
        <v>10.574999999999999</v>
      </c>
      <c r="K122" s="15">
        <v>6.7750000000000004</v>
      </c>
      <c r="L122" s="15">
        <v>11.05</v>
      </c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17.924999999999997</v>
      </c>
      <c r="E124" s="46">
        <f t="shared" si="38"/>
        <v>2</v>
      </c>
      <c r="F124" s="45">
        <f t="shared" si="27"/>
        <v>8.9624999999999986</v>
      </c>
      <c r="G124" s="40">
        <f>MAX(J124:BA124)</f>
        <v>10.45</v>
      </c>
      <c r="H124" s="40"/>
      <c r="I124" s="52" t="s">
        <v>17</v>
      </c>
      <c r="J124" s="15">
        <v>10.45</v>
      </c>
      <c r="K124" s="15">
        <v>7.4749999999999996</v>
      </c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9.75</v>
      </c>
      <c r="E125" s="46">
        <f t="shared" si="38"/>
        <v>3</v>
      </c>
      <c r="F125" s="45">
        <f t="shared" si="27"/>
        <v>3.25</v>
      </c>
      <c r="G125" s="40">
        <f>MAX(J125:BA125)</f>
        <v>3.9750000000000001</v>
      </c>
      <c r="H125" s="40"/>
      <c r="I125" s="52" t="s">
        <v>18</v>
      </c>
      <c r="J125" s="15">
        <v>3.1749999999999998</v>
      </c>
      <c r="K125" s="15">
        <v>2.6</v>
      </c>
      <c r="L125" s="15">
        <v>3.9750000000000001</v>
      </c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110.325</v>
      </c>
      <c r="E126" s="41">
        <f>SUM(E127:E132)</f>
        <v>11</v>
      </c>
      <c r="F126" s="40">
        <f t="shared" si="27"/>
        <v>10.029545454545454</v>
      </c>
      <c r="G126" s="151">
        <f>MAX(G127:G132)</f>
        <v>17.074999999999999</v>
      </c>
      <c r="H126" s="151">
        <f>H130</f>
        <v>5.5250000000000004</v>
      </c>
      <c r="I126" s="53" t="s">
        <v>19</v>
      </c>
      <c r="J126" s="54">
        <f>COUNTIFS($J127:$BB132,"&gt;9,99",$J127:$BB132,"&lt;20")</f>
        <v>5</v>
      </c>
      <c r="K126" s="54">
        <f>COUNTIFS($J127:$BB132,"&gt;19,99")</f>
        <v>0</v>
      </c>
      <c r="L126" s="54">
        <f>COUNTIFS($J130:$BA130,"&gt;4,99",$J130:$BA130,"&lt;9,99")</f>
        <v>1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28.7</v>
      </c>
      <c r="E127" s="46">
        <f t="shared" ref="E127:E132" si="40">COUNT(J127:AZ127)</f>
        <v>3</v>
      </c>
      <c r="F127" s="45">
        <f t="shared" si="27"/>
        <v>9.5666666666666664</v>
      </c>
      <c r="G127" s="40">
        <f t="shared" ref="G127:G132" si="41">MAX(J127:BA127)</f>
        <v>13</v>
      </c>
      <c r="H127" s="40"/>
      <c r="I127" s="52" t="s">
        <v>13</v>
      </c>
      <c r="J127" s="15">
        <v>8.875</v>
      </c>
      <c r="K127" s="15">
        <v>6.8250000000000002</v>
      </c>
      <c r="L127" s="15">
        <v>13</v>
      </c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17.149999999999999</v>
      </c>
      <c r="E128" s="46">
        <f t="shared" si="40"/>
        <v>2</v>
      </c>
      <c r="F128" s="45">
        <f t="shared" si="27"/>
        <v>8.5749999999999993</v>
      </c>
      <c r="G128" s="40">
        <f t="shared" si="41"/>
        <v>8.9499999999999993</v>
      </c>
      <c r="H128" s="40"/>
      <c r="I128" s="52" t="s">
        <v>14</v>
      </c>
      <c r="J128" s="15">
        <v>8.9499999999999993</v>
      </c>
      <c r="K128" s="15">
        <v>8.1999999999999993</v>
      </c>
      <c r="L128" s="15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37.525000000000006</v>
      </c>
      <c r="E129" s="46">
        <f t="shared" si="40"/>
        <v>3</v>
      </c>
      <c r="F129" s="45">
        <f t="shared" si="27"/>
        <v>12.508333333333335</v>
      </c>
      <c r="G129" s="40">
        <f t="shared" si="41"/>
        <v>13.2</v>
      </c>
      <c r="H129" s="40"/>
      <c r="I129" s="52" t="s">
        <v>15</v>
      </c>
      <c r="J129" s="15">
        <v>11.925000000000001</v>
      </c>
      <c r="K129" s="15">
        <v>12.4</v>
      </c>
      <c r="L129" s="15">
        <v>13.2</v>
      </c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9.875</v>
      </c>
      <c r="E130" s="46">
        <f t="shared" si="40"/>
        <v>2</v>
      </c>
      <c r="F130" s="45">
        <f t="shared" si="27"/>
        <v>4.9375</v>
      </c>
      <c r="G130" s="40">
        <f t="shared" si="41"/>
        <v>5.5250000000000004</v>
      </c>
      <c r="H130" s="40">
        <f>MAX(J130:AZ130)</f>
        <v>5.5250000000000004</v>
      </c>
      <c r="I130" s="52" t="s">
        <v>16</v>
      </c>
      <c r="J130" s="15">
        <v>4.3499999999999996</v>
      </c>
      <c r="K130" s="15">
        <v>5.5250000000000004</v>
      </c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 t="shared" si="41"/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17.074999999999999</v>
      </c>
      <c r="E132" s="46">
        <f t="shared" si="40"/>
        <v>1</v>
      </c>
      <c r="F132" s="45">
        <f t="shared" si="27"/>
        <v>17.074999999999999</v>
      </c>
      <c r="G132" s="40">
        <f t="shared" si="41"/>
        <v>17.074999999999999</v>
      </c>
      <c r="H132" s="40"/>
      <c r="I132" s="52" t="s">
        <v>18</v>
      </c>
      <c r="J132" s="15">
        <v>17.074999999999999</v>
      </c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56.524999999999999</v>
      </c>
      <c r="E133" s="41">
        <f>SUM(E134:E139)</f>
        <v>8</v>
      </c>
      <c r="F133" s="40">
        <f t="shared" si="27"/>
        <v>7.0656249999999998</v>
      </c>
      <c r="G133" s="151">
        <f>MAX(G134:G139)</f>
        <v>13.65</v>
      </c>
      <c r="H133" s="151">
        <f>H137</f>
        <v>9.9</v>
      </c>
      <c r="I133" s="53" t="s">
        <v>19</v>
      </c>
      <c r="J133" s="54">
        <f>COUNTIFS($J134:$BB139,"&gt;9,99",$J134:$BB139,"&lt;20")</f>
        <v>1</v>
      </c>
      <c r="K133" s="54">
        <f>COUNTIFS($J134:$BB139,"&gt;19,99")</f>
        <v>0</v>
      </c>
      <c r="L133" s="54">
        <f>COUNTIFS($J137:$BA137,"&gt;4,99",$J137:$BA137,"&lt;9,99")</f>
        <v>1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2">SUM(J134:AZ134)</f>
        <v>13.625</v>
      </c>
      <c r="E134" s="46">
        <f t="shared" ref="E134:E139" si="43">COUNT(J134:AZ134)</f>
        <v>2</v>
      </c>
      <c r="F134" s="45">
        <f t="shared" si="27"/>
        <v>6.8125</v>
      </c>
      <c r="G134" s="40">
        <f>MAX(J134:BA134)</f>
        <v>8.4499999999999993</v>
      </c>
      <c r="H134" s="40"/>
      <c r="I134" s="52" t="s">
        <v>13</v>
      </c>
      <c r="J134" s="15">
        <v>5.1749999999999998</v>
      </c>
      <c r="K134" s="15">
        <v>8.4499999999999993</v>
      </c>
      <c r="L134" s="15"/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2"/>
        <v>9.875</v>
      </c>
      <c r="E135" s="46">
        <f t="shared" si="43"/>
        <v>2</v>
      </c>
      <c r="F135" s="45">
        <f t="shared" si="27"/>
        <v>4.9375</v>
      </c>
      <c r="G135" s="40">
        <f>MAX(J135:BA135)</f>
        <v>8.0500000000000007</v>
      </c>
      <c r="H135" s="40"/>
      <c r="I135" s="52" t="s">
        <v>14</v>
      </c>
      <c r="J135" s="15">
        <v>1.825</v>
      </c>
      <c r="K135" s="15">
        <v>8.0500000000000007</v>
      </c>
      <c r="L135" s="15"/>
      <c r="M135" s="16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2"/>
        <v>20.274999999999999</v>
      </c>
      <c r="E136" s="46">
        <f t="shared" si="43"/>
        <v>2</v>
      </c>
      <c r="F136" s="45">
        <f t="shared" si="27"/>
        <v>10.137499999999999</v>
      </c>
      <c r="G136" s="40">
        <f>MAX(J136:BA136)</f>
        <v>13.65</v>
      </c>
      <c r="H136" s="40"/>
      <c r="I136" s="52" t="s">
        <v>15</v>
      </c>
      <c r="J136" s="15">
        <v>6.625</v>
      </c>
      <c r="K136" s="15">
        <v>13.65</v>
      </c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2"/>
        <v>9.9</v>
      </c>
      <c r="E137" s="46">
        <f t="shared" si="43"/>
        <v>1</v>
      </c>
      <c r="F137" s="45">
        <f t="shared" si="27"/>
        <v>9.9</v>
      </c>
      <c r="G137" s="40"/>
      <c r="H137" s="40">
        <f>MAX(J137:AZ137)</f>
        <v>9.9</v>
      </c>
      <c r="I137" s="52" t="s">
        <v>16</v>
      </c>
      <c r="J137" s="15">
        <v>9.9</v>
      </c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2"/>
        <v>0</v>
      </c>
      <c r="E138" s="46">
        <f t="shared" si="43"/>
        <v>0</v>
      </c>
      <c r="F138" s="45">
        <f t="shared" si="27"/>
        <v>0</v>
      </c>
      <c r="G138" s="40">
        <f>MAX(J138:BA138)</f>
        <v>0</v>
      </c>
      <c r="H138" s="40"/>
      <c r="I138" s="52" t="s">
        <v>17</v>
      </c>
      <c r="J138" s="15"/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2"/>
        <v>2.85</v>
      </c>
      <c r="E139" s="46">
        <f t="shared" si="43"/>
        <v>1</v>
      </c>
      <c r="F139" s="45">
        <f t="shared" si="27"/>
        <v>2.85</v>
      </c>
      <c r="G139" s="40">
        <f>MAX(J139:BA139)</f>
        <v>2.85</v>
      </c>
      <c r="H139" s="40"/>
      <c r="I139" s="52" t="s">
        <v>18</v>
      </c>
      <c r="J139" s="15">
        <v>2.85</v>
      </c>
      <c r="K139" s="15"/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42.424999999999997</v>
      </c>
      <c r="E140" s="41">
        <f>SUM(E141:E146)</f>
        <v>6</v>
      </c>
      <c r="F140" s="40">
        <f t="shared" si="27"/>
        <v>7.0708333333333329</v>
      </c>
      <c r="G140" s="151">
        <f>MAX(G141:G146)</f>
        <v>10.625</v>
      </c>
      <c r="H140" s="151">
        <f>H144</f>
        <v>0</v>
      </c>
      <c r="I140" s="53" t="s">
        <v>19</v>
      </c>
      <c r="J140" s="54">
        <f>COUNTIFS($J141:$BB146,"&gt;9,99",$J141:$BB146,"&lt;20")</f>
        <v>1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4">SUM(J141:AZ141)</f>
        <v>19.524999999999999</v>
      </c>
      <c r="E141" s="46">
        <f t="shared" ref="E141:E146" si="45">COUNT(J141:AZ141)</f>
        <v>2</v>
      </c>
      <c r="F141" s="45">
        <f t="shared" ref="F141:F160" si="46">IF(E141=0,0,D141/E141)</f>
        <v>9.7624999999999993</v>
      </c>
      <c r="G141" s="40">
        <f t="shared" ref="G141:G146" si="47">MAX(J141:BA141)</f>
        <v>10.625</v>
      </c>
      <c r="H141" s="40"/>
      <c r="I141" s="52" t="s">
        <v>13</v>
      </c>
      <c r="J141" s="15">
        <v>8.9</v>
      </c>
      <c r="K141" s="15">
        <v>10.625</v>
      </c>
      <c r="L141" s="15"/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4"/>
        <v>12.35</v>
      </c>
      <c r="E142" s="46">
        <f t="shared" si="45"/>
        <v>2</v>
      </c>
      <c r="F142" s="45">
        <f t="shared" si="46"/>
        <v>6.1749999999999998</v>
      </c>
      <c r="G142" s="40">
        <f t="shared" si="47"/>
        <v>7.2249999999999996</v>
      </c>
      <c r="H142" s="40"/>
      <c r="I142" s="52" t="s">
        <v>14</v>
      </c>
      <c r="J142" s="15">
        <v>7.2249999999999996</v>
      </c>
      <c r="K142" s="15">
        <v>5.125</v>
      </c>
      <c r="L142" s="15"/>
      <c r="M142" s="16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4"/>
        <v>7</v>
      </c>
      <c r="E143" s="46">
        <f t="shared" si="45"/>
        <v>1</v>
      </c>
      <c r="F143" s="45">
        <f t="shared" si="46"/>
        <v>7</v>
      </c>
      <c r="G143" s="40">
        <f t="shared" si="47"/>
        <v>7</v>
      </c>
      <c r="H143" s="40"/>
      <c r="I143" s="52" t="s">
        <v>15</v>
      </c>
      <c r="J143" s="15">
        <v>7</v>
      </c>
      <c r="K143" s="15"/>
      <c r="L143" s="15"/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4"/>
        <v>0</v>
      </c>
      <c r="E144" s="46">
        <f t="shared" si="45"/>
        <v>0</v>
      </c>
      <c r="F144" s="45">
        <f t="shared" si="46"/>
        <v>0</v>
      </c>
      <c r="G144" s="40">
        <f t="shared" si="47"/>
        <v>0</v>
      </c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4"/>
        <v>0</v>
      </c>
      <c r="E145" s="46">
        <f t="shared" si="45"/>
        <v>0</v>
      </c>
      <c r="F145" s="45">
        <f t="shared" si="46"/>
        <v>0</v>
      </c>
      <c r="G145" s="40">
        <f t="shared" si="47"/>
        <v>0</v>
      </c>
      <c r="H145" s="40"/>
      <c r="I145" s="52" t="s">
        <v>17</v>
      </c>
      <c r="J145" s="15"/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4"/>
        <v>3.55</v>
      </c>
      <c r="E146" s="46">
        <f t="shared" si="45"/>
        <v>1</v>
      </c>
      <c r="F146" s="45">
        <f t="shared" si="46"/>
        <v>3.55</v>
      </c>
      <c r="G146" s="40">
        <f t="shared" si="47"/>
        <v>3.55</v>
      </c>
      <c r="H146" s="40"/>
      <c r="I146" s="52" t="s">
        <v>18</v>
      </c>
      <c r="J146" s="15">
        <v>3.55</v>
      </c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12.55</v>
      </c>
      <c r="E147" s="122">
        <f>SUM(E148:E153)</f>
        <v>3</v>
      </c>
      <c r="F147" s="50">
        <f t="shared" si="46"/>
        <v>4.1833333333333336</v>
      </c>
      <c r="G147" s="151">
        <f>MAX(G148:G153)</f>
        <v>6.5250000000000004</v>
      </c>
      <c r="H147" s="151">
        <f>H151</f>
        <v>0</v>
      </c>
      <c r="I147" s="53" t="s">
        <v>19</v>
      </c>
      <c r="J147" s="54">
        <f>COUNTIFS($J148:$BB153,"&gt;9,99",$J148:$BB153,"&lt;20")</f>
        <v>0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8">SUM(J148:AZ148)</f>
        <v>0</v>
      </c>
      <c r="E148" s="46">
        <f t="shared" ref="E148:E160" si="49">COUNT(J148:AZ148)</f>
        <v>0</v>
      </c>
      <c r="F148" s="45">
        <f t="shared" si="46"/>
        <v>0</v>
      </c>
      <c r="G148" s="40">
        <f t="shared" ref="G148:G153" si="50">MAX(J148:BA148)</f>
        <v>0</v>
      </c>
      <c r="H148" s="40"/>
      <c r="I148" s="62" t="s">
        <v>13</v>
      </c>
      <c r="J148" s="15"/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8"/>
        <v>12.55</v>
      </c>
      <c r="E149" s="46">
        <f t="shared" si="49"/>
        <v>3</v>
      </c>
      <c r="F149" s="45">
        <f t="shared" si="46"/>
        <v>4.1833333333333336</v>
      </c>
      <c r="G149" s="40">
        <f t="shared" si="50"/>
        <v>6.5250000000000004</v>
      </c>
      <c r="H149" s="40"/>
      <c r="I149" s="52" t="s">
        <v>14</v>
      </c>
      <c r="J149" s="15">
        <v>3.7749999999999999</v>
      </c>
      <c r="K149" s="15">
        <v>6.5250000000000004</v>
      </c>
      <c r="L149" s="15">
        <v>2.25</v>
      </c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8"/>
        <v>0</v>
      </c>
      <c r="E150" s="46">
        <f t="shared" si="49"/>
        <v>0</v>
      </c>
      <c r="F150" s="45">
        <f t="shared" si="46"/>
        <v>0</v>
      </c>
      <c r="G150" s="40">
        <f t="shared" si="50"/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8"/>
        <v>0</v>
      </c>
      <c r="E151" s="46">
        <f t="shared" si="49"/>
        <v>0</v>
      </c>
      <c r="F151" s="45">
        <f t="shared" si="46"/>
        <v>0</v>
      </c>
      <c r="G151" s="40">
        <f t="shared" si="50"/>
        <v>0</v>
      </c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8"/>
        <v>0</v>
      </c>
      <c r="E152" s="46">
        <f t="shared" si="49"/>
        <v>0</v>
      </c>
      <c r="F152" s="45">
        <f t="shared" si="46"/>
        <v>0</v>
      </c>
      <c r="G152" s="40">
        <f t="shared" si="50"/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8"/>
        <v>0</v>
      </c>
      <c r="E153" s="46">
        <f t="shared" si="49"/>
        <v>0</v>
      </c>
      <c r="F153" s="45">
        <f t="shared" si="46"/>
        <v>0</v>
      </c>
      <c r="G153" s="40">
        <f t="shared" si="50"/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30.175000000000001</v>
      </c>
      <c r="E154" s="122">
        <f>SUM(E155:E160)</f>
        <v>3</v>
      </c>
      <c r="F154" s="50">
        <f t="shared" si="46"/>
        <v>10.058333333333334</v>
      </c>
      <c r="G154" s="151">
        <f>MAX(G155:G160)</f>
        <v>17.350000000000001</v>
      </c>
      <c r="H154" s="151">
        <f>H158</f>
        <v>0</v>
      </c>
      <c r="I154" s="53" t="s">
        <v>19</v>
      </c>
      <c r="J154" s="54">
        <f>COUNTIFS($J155:$BB160,"&gt;9,99",$J155:$BB160,"&lt;20")</f>
        <v>1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51">SUM(J155:AZ155)</f>
        <v>17.350000000000001</v>
      </c>
      <c r="E155" s="247">
        <f t="shared" si="49"/>
        <v>1</v>
      </c>
      <c r="F155" s="51">
        <f t="shared" si="46"/>
        <v>17.350000000000001</v>
      </c>
      <c r="G155" s="50">
        <f t="shared" ref="G155:G157" si="52">MAX(J155:BA155)</f>
        <v>17.350000000000001</v>
      </c>
      <c r="H155" s="50"/>
      <c r="I155" s="62" t="s">
        <v>13</v>
      </c>
      <c r="J155" s="15">
        <v>17.350000000000001</v>
      </c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51"/>
        <v>6.3250000000000002</v>
      </c>
      <c r="E156" s="247">
        <f t="shared" si="49"/>
        <v>1</v>
      </c>
      <c r="F156" s="51">
        <f t="shared" si="46"/>
        <v>6.3250000000000002</v>
      </c>
      <c r="G156" s="50">
        <f t="shared" si="52"/>
        <v>6.3250000000000002</v>
      </c>
      <c r="H156" s="50"/>
      <c r="I156" s="52" t="s">
        <v>14</v>
      </c>
      <c r="J156" s="15">
        <v>6.3250000000000002</v>
      </c>
      <c r="K156" s="15"/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51"/>
        <v>0</v>
      </c>
      <c r="E157" s="247">
        <f t="shared" si="49"/>
        <v>0</v>
      </c>
      <c r="F157" s="51">
        <f t="shared" si="46"/>
        <v>0</v>
      </c>
      <c r="G157" s="50">
        <f t="shared" si="52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51"/>
        <v>0</v>
      </c>
      <c r="E158" s="247">
        <f t="shared" si="49"/>
        <v>0</v>
      </c>
      <c r="F158" s="51">
        <f t="shared" si="46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51"/>
        <v>6.5</v>
      </c>
      <c r="E159" s="247">
        <f t="shared" si="49"/>
        <v>1</v>
      </c>
      <c r="F159" s="51">
        <f t="shared" si="46"/>
        <v>6.5</v>
      </c>
      <c r="G159" s="50">
        <f t="shared" ref="G159:G160" si="53">MAX(J159:BA159)</f>
        <v>6.5</v>
      </c>
      <c r="H159" s="50"/>
      <c r="I159" s="52" t="s">
        <v>17</v>
      </c>
      <c r="J159" s="15">
        <v>6.5</v>
      </c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51"/>
        <v>0</v>
      </c>
      <c r="E160" s="247">
        <f t="shared" si="49"/>
        <v>0</v>
      </c>
      <c r="F160" s="51">
        <f t="shared" si="46"/>
        <v>0</v>
      </c>
      <c r="G160" s="50">
        <f t="shared" si="53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101</v>
      </c>
      <c r="E161" s="129">
        <f>SUM(E162:E167)</f>
        <v>17</v>
      </c>
      <c r="F161" s="128">
        <f>IF(E161=0,0,D161/E161)</f>
        <v>5.9411764705882355</v>
      </c>
      <c r="G161" s="155">
        <f>MAX(G162:G167)</f>
        <v>8.9</v>
      </c>
      <c r="H161" s="155">
        <f>H165</f>
        <v>8.9</v>
      </c>
      <c r="I161" s="130" t="s">
        <v>19</v>
      </c>
      <c r="J161" s="131">
        <f>COUNTIFS($J162:$BB167,"&gt;9,99",$J162:$BB167,"&lt;20")</f>
        <v>0</v>
      </c>
      <c r="K161" s="131">
        <f>COUNTIFS($J162:$BB167,"&gt;19,99")</f>
        <v>0</v>
      </c>
      <c r="L161" s="131">
        <f>COUNTIFS($J165:$BA165,"&gt;4,99",$J165:$BA165,"&lt;9,99")</f>
        <v>3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4">SUM(J162:AZ162)</f>
        <v>10.15</v>
      </c>
      <c r="E162" s="97">
        <f t="shared" ref="E162:E167" si="55">COUNT(J162:AZ162)</f>
        <v>2</v>
      </c>
      <c r="F162" s="96">
        <f t="shared" ref="F162:F217" si="56">IF(E162=0,0,D162/E162)</f>
        <v>5.0750000000000002</v>
      </c>
      <c r="G162" s="92">
        <f t="shared" ref="G162:G167" si="57">MAX(J162:BA162)</f>
        <v>7.8</v>
      </c>
      <c r="H162" s="92"/>
      <c r="I162" s="98" t="s">
        <v>13</v>
      </c>
      <c r="J162" s="15">
        <v>2.35</v>
      </c>
      <c r="K162" s="15">
        <v>7.8</v>
      </c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4"/>
        <v>22.324999999999999</v>
      </c>
      <c r="E163" s="97">
        <f t="shared" si="55"/>
        <v>5</v>
      </c>
      <c r="F163" s="96">
        <f t="shared" si="56"/>
        <v>4.4649999999999999</v>
      </c>
      <c r="G163" s="92">
        <f t="shared" si="57"/>
        <v>7.9249999999999998</v>
      </c>
      <c r="H163" s="92"/>
      <c r="I163" s="98" t="s">
        <v>14</v>
      </c>
      <c r="J163" s="15">
        <v>7.9249999999999998</v>
      </c>
      <c r="K163" s="15">
        <v>2.9750000000000001</v>
      </c>
      <c r="L163" s="15">
        <v>7.5</v>
      </c>
      <c r="M163" s="16">
        <v>1.2250000000000001</v>
      </c>
      <c r="N163" s="15">
        <v>2.7</v>
      </c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4"/>
        <v>39.925000000000004</v>
      </c>
      <c r="E164" s="97">
        <f t="shared" si="55"/>
        <v>6</v>
      </c>
      <c r="F164" s="96">
        <f t="shared" si="56"/>
        <v>6.6541666666666677</v>
      </c>
      <c r="G164" s="92">
        <f t="shared" si="57"/>
        <v>7.9</v>
      </c>
      <c r="H164" s="92"/>
      <c r="I164" s="98" t="s">
        <v>15</v>
      </c>
      <c r="J164" s="15">
        <v>7.375</v>
      </c>
      <c r="K164" s="15">
        <v>7.625</v>
      </c>
      <c r="L164" s="15">
        <v>4.2</v>
      </c>
      <c r="M164" s="16">
        <v>7.9</v>
      </c>
      <c r="N164" s="15">
        <v>6.3250000000000002</v>
      </c>
      <c r="O164" s="15">
        <v>6.5</v>
      </c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4"/>
        <v>28.6</v>
      </c>
      <c r="E165" s="97">
        <f t="shared" si="55"/>
        <v>4</v>
      </c>
      <c r="F165" s="96">
        <f t="shared" si="56"/>
        <v>7.15</v>
      </c>
      <c r="G165" s="92">
        <f t="shared" si="57"/>
        <v>8.9</v>
      </c>
      <c r="H165" s="92">
        <f>MAX(J165:AZ165)</f>
        <v>8.9</v>
      </c>
      <c r="I165" s="98" t="s">
        <v>16</v>
      </c>
      <c r="J165" s="15">
        <v>4.5250000000000004</v>
      </c>
      <c r="K165" s="15">
        <v>8.9</v>
      </c>
      <c r="L165" s="15">
        <v>7.0750000000000002</v>
      </c>
      <c r="M165" s="16">
        <v>8.1</v>
      </c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4"/>
        <v>0</v>
      </c>
      <c r="E166" s="97">
        <f t="shared" si="55"/>
        <v>0</v>
      </c>
      <c r="F166" s="96">
        <f t="shared" si="56"/>
        <v>0</v>
      </c>
      <c r="G166" s="92">
        <f t="shared" si="57"/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4"/>
        <v>0</v>
      </c>
      <c r="E167" s="97">
        <f t="shared" si="55"/>
        <v>0</v>
      </c>
      <c r="F167" s="96">
        <f t="shared" si="56"/>
        <v>0</v>
      </c>
      <c r="G167" s="92">
        <f t="shared" si="57"/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49.599999999999994</v>
      </c>
      <c r="E168" s="93">
        <f>SUM(E169:E174)</f>
        <v>5</v>
      </c>
      <c r="F168" s="92">
        <f t="shared" si="56"/>
        <v>9.9199999999999982</v>
      </c>
      <c r="G168" s="153">
        <f>MAX(G169:G174)</f>
        <v>12.9</v>
      </c>
      <c r="H168" s="153">
        <f>H172</f>
        <v>0</v>
      </c>
      <c r="I168" s="102" t="s">
        <v>19</v>
      </c>
      <c r="J168" s="105">
        <f>COUNTIFS($J169:$BB174,"&gt;9,99",$J169:$BB174,"&lt;20")</f>
        <v>3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8">SUM(J169:AZ169)</f>
        <v>17.649999999999999</v>
      </c>
      <c r="E169" s="97">
        <f t="shared" ref="E169:E174" si="59">COUNT(J169:AZ169)</f>
        <v>2</v>
      </c>
      <c r="F169" s="96">
        <f t="shared" si="56"/>
        <v>8.8249999999999993</v>
      </c>
      <c r="G169" s="92">
        <f t="shared" ref="G169:G174" si="60">MAX(J169:BA169)</f>
        <v>10.875</v>
      </c>
      <c r="H169" s="92"/>
      <c r="I169" s="98" t="s">
        <v>13</v>
      </c>
      <c r="J169" s="15">
        <v>6.7750000000000004</v>
      </c>
      <c r="K169" s="15">
        <v>10.875</v>
      </c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8"/>
        <v>0</v>
      </c>
      <c r="E170" s="97">
        <f t="shared" si="59"/>
        <v>0</v>
      </c>
      <c r="F170" s="96">
        <f t="shared" si="56"/>
        <v>0</v>
      </c>
      <c r="G170" s="92">
        <f t="shared" si="60"/>
        <v>0</v>
      </c>
      <c r="H170" s="92"/>
      <c r="I170" s="98" t="s">
        <v>14</v>
      </c>
      <c r="J170" s="15"/>
      <c r="K170" s="15"/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8"/>
        <v>31.95</v>
      </c>
      <c r="E171" s="97">
        <f t="shared" si="59"/>
        <v>3</v>
      </c>
      <c r="F171" s="96">
        <f t="shared" si="56"/>
        <v>10.65</v>
      </c>
      <c r="G171" s="92">
        <f t="shared" si="60"/>
        <v>12.9</v>
      </c>
      <c r="H171" s="92"/>
      <c r="I171" s="98" t="s">
        <v>15</v>
      </c>
      <c r="J171" s="15">
        <v>11.375</v>
      </c>
      <c r="K171" s="15">
        <v>12.9</v>
      </c>
      <c r="L171" s="15">
        <v>7.6749999999999998</v>
      </c>
      <c r="M171" s="16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8"/>
        <v>0</v>
      </c>
      <c r="E172" s="97">
        <f t="shared" si="59"/>
        <v>0</v>
      </c>
      <c r="F172" s="96">
        <f t="shared" si="56"/>
        <v>0</v>
      </c>
      <c r="G172" s="92">
        <f t="shared" si="60"/>
        <v>0</v>
      </c>
      <c r="H172" s="92">
        <f>MAX(J172:AZ172)</f>
        <v>0</v>
      </c>
      <c r="I172" s="98" t="s">
        <v>16</v>
      </c>
      <c r="J172" s="15"/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8"/>
        <v>0</v>
      </c>
      <c r="E173" s="97">
        <f t="shared" si="59"/>
        <v>0</v>
      </c>
      <c r="F173" s="96">
        <f t="shared" si="56"/>
        <v>0</v>
      </c>
      <c r="G173" s="92">
        <f t="shared" si="60"/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8"/>
        <v>0</v>
      </c>
      <c r="E174" s="97">
        <f t="shared" si="59"/>
        <v>0</v>
      </c>
      <c r="F174" s="96">
        <f t="shared" si="56"/>
        <v>0</v>
      </c>
      <c r="G174" s="92">
        <f t="shared" si="60"/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86.074999999999989</v>
      </c>
      <c r="E175" s="93">
        <f>SUM(E176:E181)</f>
        <v>10</v>
      </c>
      <c r="F175" s="92">
        <f t="shared" si="56"/>
        <v>8.6074999999999982</v>
      </c>
      <c r="G175" s="153">
        <f>MAX(G176:G181)</f>
        <v>17.399999999999999</v>
      </c>
      <c r="H175" s="153">
        <f>H179</f>
        <v>12.7</v>
      </c>
      <c r="I175" s="102" t="s">
        <v>19</v>
      </c>
      <c r="J175" s="105">
        <f>COUNTIFS($J176:$BB181,"&gt;9,99",$J176:$BB181,"&lt;20")</f>
        <v>2</v>
      </c>
      <c r="K175" s="105">
        <f>COUNTIFS($J176:$BB181,"&gt;19,99")</f>
        <v>0</v>
      </c>
      <c r="L175" s="105">
        <f>COUNTIFS($J179:$BA179,"&gt;4,99",$J179:$BA179,"&lt;9,99")</f>
        <v>1</v>
      </c>
      <c r="M175" s="105">
        <f>COUNTIFS($J179:$BB179,"&gt;9,99")</f>
        <v>1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61">SUM(J176:AZ176)</f>
        <v>0</v>
      </c>
      <c r="E176" s="97">
        <f t="shared" ref="E176:E181" si="62">COUNT(J176:AZ176)</f>
        <v>0</v>
      </c>
      <c r="F176" s="96">
        <f t="shared" si="56"/>
        <v>0</v>
      </c>
      <c r="G176" s="92">
        <f>MAX(J176:BA176)</f>
        <v>0</v>
      </c>
      <c r="H176" s="92"/>
      <c r="I176" s="98" t="s">
        <v>13</v>
      </c>
      <c r="J176" s="15"/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61"/>
        <v>50.65</v>
      </c>
      <c r="E177" s="97">
        <f t="shared" si="62"/>
        <v>6</v>
      </c>
      <c r="F177" s="96">
        <f t="shared" si="56"/>
        <v>8.4416666666666664</v>
      </c>
      <c r="G177" s="92">
        <f>MAX(J177:BA177)</f>
        <v>17.399999999999999</v>
      </c>
      <c r="H177" s="92"/>
      <c r="I177" s="98" t="s">
        <v>14</v>
      </c>
      <c r="J177" s="15">
        <v>17.399999999999999</v>
      </c>
      <c r="K177" s="15">
        <v>7.5</v>
      </c>
      <c r="L177" s="15">
        <v>4.875</v>
      </c>
      <c r="M177" s="16">
        <v>5.0250000000000004</v>
      </c>
      <c r="N177" s="15">
        <v>8.625</v>
      </c>
      <c r="O177" s="15">
        <v>7.2249999999999996</v>
      </c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61"/>
        <v>13.524999999999999</v>
      </c>
      <c r="E178" s="97">
        <f t="shared" si="62"/>
        <v>2</v>
      </c>
      <c r="F178" s="96">
        <f t="shared" si="56"/>
        <v>6.7624999999999993</v>
      </c>
      <c r="G178" s="92">
        <f>MAX(J178:BA178)</f>
        <v>7.1749999999999998</v>
      </c>
      <c r="H178" s="92"/>
      <c r="I178" s="98" t="s">
        <v>15</v>
      </c>
      <c r="J178" s="15">
        <v>6.35</v>
      </c>
      <c r="K178" s="15">
        <v>7.1749999999999998</v>
      </c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61"/>
        <v>21.9</v>
      </c>
      <c r="E179" s="97">
        <f t="shared" si="62"/>
        <v>2</v>
      </c>
      <c r="F179" s="96">
        <f t="shared" si="56"/>
        <v>10.95</v>
      </c>
      <c r="G179" s="92"/>
      <c r="H179" s="92">
        <f>MAX(J179:AZ179)</f>
        <v>12.7</v>
      </c>
      <c r="I179" s="98" t="s">
        <v>16</v>
      </c>
      <c r="J179" s="15">
        <v>9.1999999999999993</v>
      </c>
      <c r="K179" s="15">
        <v>12.7</v>
      </c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61"/>
        <v>0</v>
      </c>
      <c r="E180" s="97">
        <f t="shared" si="62"/>
        <v>0</v>
      </c>
      <c r="F180" s="96">
        <f t="shared" si="56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61"/>
        <v>0</v>
      </c>
      <c r="E181" s="97">
        <f t="shared" si="62"/>
        <v>0</v>
      </c>
      <c r="F181" s="96">
        <f t="shared" si="56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38.4</v>
      </c>
      <c r="E182" s="93">
        <f>SUM(E183:E188)</f>
        <v>5</v>
      </c>
      <c r="F182" s="92">
        <f t="shared" si="56"/>
        <v>7.68</v>
      </c>
      <c r="G182" s="153">
        <f>MAX(G183:G188)</f>
        <v>11.225</v>
      </c>
      <c r="H182" s="153">
        <f>H186</f>
        <v>10.55</v>
      </c>
      <c r="I182" s="102" t="s">
        <v>19</v>
      </c>
      <c r="J182" s="105">
        <f>COUNTIFS($J183:$BB188,"&gt;9,99",$J183:$BB188,"&lt;20")</f>
        <v>2</v>
      </c>
      <c r="K182" s="105">
        <f>COUNTIFS($J183:$BB188,"&gt;19,99")</f>
        <v>0</v>
      </c>
      <c r="L182" s="105">
        <f>COUNTIFS($J186:$BA186,"&gt;4,99",$J186:$BA186,"&lt;9,99")</f>
        <v>1</v>
      </c>
      <c r="M182" s="105">
        <f>COUNTIFS($J186:$BB186,"&gt;9,99")</f>
        <v>1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63">SUM(J183:AZ183)</f>
        <v>17.399999999999999</v>
      </c>
      <c r="E183" s="97">
        <f t="shared" ref="E183:E188" si="64">COUNT(J183:AZ183)</f>
        <v>2</v>
      </c>
      <c r="F183" s="96">
        <f t="shared" si="56"/>
        <v>8.6999999999999993</v>
      </c>
      <c r="G183" s="92">
        <f t="shared" ref="G183:G188" si="65">MAX(J183:BA183)</f>
        <v>11.225</v>
      </c>
      <c r="H183" s="92"/>
      <c r="I183" s="98" t="s">
        <v>13</v>
      </c>
      <c r="J183" s="15">
        <v>6.1749999999999998</v>
      </c>
      <c r="K183" s="15">
        <v>11.225</v>
      </c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63"/>
        <v>1.75</v>
      </c>
      <c r="E184" s="97">
        <f t="shared" si="64"/>
        <v>1</v>
      </c>
      <c r="F184" s="96">
        <f t="shared" si="56"/>
        <v>1.75</v>
      </c>
      <c r="G184" s="92">
        <f t="shared" si="65"/>
        <v>1.75</v>
      </c>
      <c r="H184" s="92"/>
      <c r="I184" s="98" t="s">
        <v>14</v>
      </c>
      <c r="J184" s="15">
        <v>1.75</v>
      </c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63"/>
        <v>0</v>
      </c>
      <c r="E185" s="97">
        <f t="shared" si="64"/>
        <v>0</v>
      </c>
      <c r="F185" s="96">
        <f t="shared" si="56"/>
        <v>0</v>
      </c>
      <c r="G185" s="92">
        <f t="shared" si="65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63"/>
        <v>19.25</v>
      </c>
      <c r="E186" s="97">
        <f t="shared" si="64"/>
        <v>2</v>
      </c>
      <c r="F186" s="96">
        <f t="shared" si="56"/>
        <v>9.625</v>
      </c>
      <c r="G186" s="92">
        <f t="shared" si="65"/>
        <v>10.55</v>
      </c>
      <c r="H186" s="92">
        <f>MAX(J186:AZ186)</f>
        <v>10.55</v>
      </c>
      <c r="I186" s="98" t="s">
        <v>16</v>
      </c>
      <c r="J186" s="15">
        <v>10.55</v>
      </c>
      <c r="K186" s="15">
        <v>8.6999999999999993</v>
      </c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63"/>
        <v>0</v>
      </c>
      <c r="E187" s="97">
        <f t="shared" si="64"/>
        <v>0</v>
      </c>
      <c r="F187" s="96">
        <f t="shared" si="56"/>
        <v>0</v>
      </c>
      <c r="G187" s="92">
        <f t="shared" si="65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63"/>
        <v>0</v>
      </c>
      <c r="E188" s="97">
        <f t="shared" si="64"/>
        <v>0</v>
      </c>
      <c r="F188" s="96">
        <f t="shared" si="56"/>
        <v>0</v>
      </c>
      <c r="G188" s="92">
        <f t="shared" si="65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29.575000000000003</v>
      </c>
      <c r="E189" s="93">
        <f>SUM(E190:E195)</f>
        <v>7</v>
      </c>
      <c r="F189" s="92">
        <f t="shared" si="56"/>
        <v>4.2250000000000005</v>
      </c>
      <c r="G189" s="153">
        <f>MAX(G190:G195)</f>
        <v>8.4749999999999996</v>
      </c>
      <c r="H189" s="153">
        <f>H193</f>
        <v>0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6">SUM(J190:AZ190)</f>
        <v>9.6750000000000007</v>
      </c>
      <c r="E190" s="97">
        <f t="shared" ref="E190:E195" si="67">COUNT(J190:AZ190)</f>
        <v>3</v>
      </c>
      <c r="F190" s="96">
        <f t="shared" si="56"/>
        <v>3.2250000000000001</v>
      </c>
      <c r="G190" s="92">
        <f>MAX(J190:BA190)</f>
        <v>5.9</v>
      </c>
      <c r="H190" s="92"/>
      <c r="I190" s="98" t="s">
        <v>13</v>
      </c>
      <c r="J190" s="15">
        <v>1.4750000000000001</v>
      </c>
      <c r="K190" s="15">
        <v>2.2999999999999998</v>
      </c>
      <c r="L190" s="15">
        <v>5.9</v>
      </c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6"/>
        <v>11.425000000000001</v>
      </c>
      <c r="E191" s="97">
        <f t="shared" si="67"/>
        <v>3</v>
      </c>
      <c r="F191" s="96">
        <f t="shared" si="56"/>
        <v>3.8083333333333336</v>
      </c>
      <c r="G191" s="92">
        <f>MAX(J191:BA191)</f>
        <v>8.1</v>
      </c>
      <c r="H191" s="92"/>
      <c r="I191" s="98" t="s">
        <v>14</v>
      </c>
      <c r="J191" s="15">
        <v>1.9</v>
      </c>
      <c r="K191" s="15">
        <v>1.425</v>
      </c>
      <c r="L191" s="15">
        <v>8.1</v>
      </c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6"/>
        <v>8.4749999999999996</v>
      </c>
      <c r="E192" s="97">
        <f t="shared" si="67"/>
        <v>1</v>
      </c>
      <c r="F192" s="96">
        <f t="shared" si="56"/>
        <v>8.4749999999999996</v>
      </c>
      <c r="G192" s="92">
        <f>MAX(J192:BA192)</f>
        <v>8.4749999999999996</v>
      </c>
      <c r="H192" s="92"/>
      <c r="I192" s="98" t="s">
        <v>15</v>
      </c>
      <c r="J192" s="15">
        <v>8.4749999999999996</v>
      </c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6"/>
        <v>0</v>
      </c>
      <c r="E193" s="97">
        <f t="shared" si="67"/>
        <v>0</v>
      </c>
      <c r="F193" s="96">
        <f t="shared" si="56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6"/>
        <v>0</v>
      </c>
      <c r="E194" s="97">
        <f t="shared" si="67"/>
        <v>0</v>
      </c>
      <c r="F194" s="96">
        <f t="shared" si="56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6"/>
        <v>0</v>
      </c>
      <c r="E195" s="97">
        <f t="shared" si="67"/>
        <v>0</v>
      </c>
      <c r="F195" s="96">
        <f t="shared" si="56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40.200000000000003</v>
      </c>
      <c r="E196" s="93">
        <f>SUM(E197:E202)</f>
        <v>4</v>
      </c>
      <c r="F196" s="92">
        <f t="shared" si="56"/>
        <v>10.050000000000001</v>
      </c>
      <c r="G196" s="153">
        <f>MAX(G197:G202)</f>
        <v>16.3</v>
      </c>
      <c r="H196" s="153">
        <f>H200</f>
        <v>0</v>
      </c>
      <c r="I196" s="102" t="s">
        <v>19</v>
      </c>
      <c r="J196" s="105">
        <f>COUNTIFS($J197:$BB202,"&gt;9,99",$J197:$BB202,"&lt;20")</f>
        <v>1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8">SUM(J197:AZ197)</f>
        <v>8.8249999999999993</v>
      </c>
      <c r="E197" s="97">
        <f t="shared" ref="E197:E202" si="69">COUNT(J197:AZ197)</f>
        <v>1</v>
      </c>
      <c r="F197" s="96">
        <f t="shared" si="56"/>
        <v>8.8249999999999993</v>
      </c>
      <c r="G197" s="92">
        <f t="shared" ref="G197:G202" si="70">MAX(J197:BA197)</f>
        <v>8.8249999999999993</v>
      </c>
      <c r="H197" s="92"/>
      <c r="I197" s="98" t="s">
        <v>13</v>
      </c>
      <c r="J197" s="15">
        <v>8.8249999999999993</v>
      </c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8"/>
        <v>7.0750000000000002</v>
      </c>
      <c r="E198" s="97">
        <f t="shared" si="69"/>
        <v>1</v>
      </c>
      <c r="F198" s="96">
        <f t="shared" si="56"/>
        <v>7.0750000000000002</v>
      </c>
      <c r="G198" s="92">
        <f t="shared" si="70"/>
        <v>7.0750000000000002</v>
      </c>
      <c r="H198" s="92"/>
      <c r="I198" s="98" t="s">
        <v>14</v>
      </c>
      <c r="J198" s="15">
        <v>7.0750000000000002</v>
      </c>
      <c r="K198" s="15"/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8"/>
        <v>24.3</v>
      </c>
      <c r="E199" s="97">
        <f t="shared" si="69"/>
        <v>2</v>
      </c>
      <c r="F199" s="96">
        <f t="shared" si="56"/>
        <v>12.15</v>
      </c>
      <c r="G199" s="92">
        <f t="shared" si="70"/>
        <v>16.3</v>
      </c>
      <c r="H199" s="92"/>
      <c r="I199" s="98" t="s">
        <v>15</v>
      </c>
      <c r="J199" s="15">
        <v>8</v>
      </c>
      <c r="K199" s="15">
        <v>16.3</v>
      </c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8"/>
        <v>0</v>
      </c>
      <c r="E200" s="97">
        <f t="shared" si="69"/>
        <v>0</v>
      </c>
      <c r="F200" s="96">
        <f t="shared" si="56"/>
        <v>0</v>
      </c>
      <c r="G200" s="92">
        <f t="shared" si="70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8"/>
        <v>0</v>
      </c>
      <c r="E201" s="97">
        <f t="shared" si="69"/>
        <v>0</v>
      </c>
      <c r="F201" s="96">
        <f t="shared" si="56"/>
        <v>0</v>
      </c>
      <c r="G201" s="92">
        <f t="shared" si="70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8"/>
        <v>0</v>
      </c>
      <c r="E202" s="97">
        <f t="shared" si="69"/>
        <v>0</v>
      </c>
      <c r="F202" s="96">
        <f t="shared" si="56"/>
        <v>0</v>
      </c>
      <c r="G202" s="92">
        <f t="shared" si="70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82.199999999999989</v>
      </c>
      <c r="E203" s="93">
        <f>SUM(E204:E209)</f>
        <v>9</v>
      </c>
      <c r="F203" s="92">
        <f t="shared" si="56"/>
        <v>9.1333333333333329</v>
      </c>
      <c r="G203" s="153">
        <f>MAX(G204:G209)</f>
        <v>12.3</v>
      </c>
      <c r="H203" s="153">
        <f>H207</f>
        <v>0</v>
      </c>
      <c r="I203" s="102" t="s">
        <v>19</v>
      </c>
      <c r="J203" s="105">
        <f>COUNTIFS($J204:$BB209,"&gt;9,99",$J204:$BB209,"&lt;20")</f>
        <v>3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71">SUM(J204:AZ204)</f>
        <v>19</v>
      </c>
      <c r="E204" s="97">
        <f t="shared" ref="E204:E209" si="72">COUNT(J204:AZ204)</f>
        <v>2</v>
      </c>
      <c r="F204" s="96">
        <f t="shared" si="56"/>
        <v>9.5</v>
      </c>
      <c r="G204" s="92">
        <f>MAX(J204:BA204)</f>
        <v>11.45</v>
      </c>
      <c r="H204" s="92"/>
      <c r="I204" s="98" t="s">
        <v>13</v>
      </c>
      <c r="J204" s="15">
        <v>7.55</v>
      </c>
      <c r="K204" s="15">
        <v>11.45</v>
      </c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71"/>
        <v>34.274999999999999</v>
      </c>
      <c r="E205" s="97">
        <f t="shared" si="72"/>
        <v>4</v>
      </c>
      <c r="F205" s="96">
        <f t="shared" si="56"/>
        <v>8.5687499999999996</v>
      </c>
      <c r="G205" s="92">
        <f>MAX(J205:BA205)</f>
        <v>11.175000000000001</v>
      </c>
      <c r="H205" s="92"/>
      <c r="I205" s="98" t="s">
        <v>14</v>
      </c>
      <c r="J205" s="15">
        <v>7.65</v>
      </c>
      <c r="K205" s="15">
        <v>7.7249999999999996</v>
      </c>
      <c r="L205" s="15">
        <v>11.175000000000001</v>
      </c>
      <c r="M205" s="16">
        <v>7.7249999999999996</v>
      </c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71"/>
        <v>28.924999999999997</v>
      </c>
      <c r="E206" s="97">
        <f t="shared" si="72"/>
        <v>3</v>
      </c>
      <c r="F206" s="96">
        <f t="shared" si="56"/>
        <v>9.6416666666666657</v>
      </c>
      <c r="G206" s="92">
        <f>MAX(J206:BA206)</f>
        <v>12.3</v>
      </c>
      <c r="H206" s="92"/>
      <c r="I206" s="98" t="s">
        <v>15</v>
      </c>
      <c r="J206" s="15">
        <v>12.3</v>
      </c>
      <c r="K206" s="15">
        <v>7.1</v>
      </c>
      <c r="L206" s="15">
        <v>9.5250000000000004</v>
      </c>
      <c r="M206" s="16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71"/>
        <v>0</v>
      </c>
      <c r="E207" s="97">
        <f t="shared" si="72"/>
        <v>0</v>
      </c>
      <c r="F207" s="96">
        <f t="shared" si="56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71"/>
        <v>0</v>
      </c>
      <c r="E208" s="97">
        <f t="shared" si="72"/>
        <v>0</v>
      </c>
      <c r="F208" s="96">
        <f t="shared" si="56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71"/>
        <v>0</v>
      </c>
      <c r="E209" s="97">
        <f t="shared" si="72"/>
        <v>0</v>
      </c>
      <c r="F209" s="96">
        <f t="shared" si="56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6.4</v>
      </c>
      <c r="E210" s="93">
        <f>SUM(E211:E216)</f>
        <v>1</v>
      </c>
      <c r="F210" s="92">
        <f t="shared" si="56"/>
        <v>6.4</v>
      </c>
      <c r="G210" s="153">
        <f>MAX(G211:G216)</f>
        <v>6.4</v>
      </c>
      <c r="H210" s="153">
        <f>H214</f>
        <v>0</v>
      </c>
      <c r="I210" s="102" t="s">
        <v>19</v>
      </c>
      <c r="J210" s="105">
        <f>COUNTIFS($J211:$BB216,"&gt;9,99",$J211:$BB216,"&lt;20")</f>
        <v>0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73">SUM(J211:AZ211)</f>
        <v>0</v>
      </c>
      <c r="E211" s="97">
        <f t="shared" ref="E211:E216" si="74">COUNT(J211:AZ211)</f>
        <v>0</v>
      </c>
      <c r="F211" s="96">
        <f t="shared" si="56"/>
        <v>0</v>
      </c>
      <c r="G211" s="92">
        <f t="shared" ref="G211:G216" si="75">MAX(J211:BA211)</f>
        <v>0</v>
      </c>
      <c r="H211" s="92"/>
      <c r="I211" s="98" t="s">
        <v>13</v>
      </c>
      <c r="J211" s="15"/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73"/>
        <v>0</v>
      </c>
      <c r="E212" s="97">
        <f t="shared" si="74"/>
        <v>0</v>
      </c>
      <c r="F212" s="96">
        <f t="shared" si="56"/>
        <v>0</v>
      </c>
      <c r="G212" s="92">
        <f t="shared" si="75"/>
        <v>0</v>
      </c>
      <c r="H212" s="92"/>
      <c r="I212" s="98" t="s">
        <v>14</v>
      </c>
      <c r="J212" s="15"/>
      <c r="K212" s="15"/>
      <c r="L212" s="15"/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73"/>
        <v>6.4</v>
      </c>
      <c r="E213" s="97">
        <f t="shared" si="74"/>
        <v>1</v>
      </c>
      <c r="F213" s="96">
        <f t="shared" si="56"/>
        <v>6.4</v>
      </c>
      <c r="G213" s="92">
        <f t="shared" si="75"/>
        <v>6.4</v>
      </c>
      <c r="H213" s="92"/>
      <c r="I213" s="98" t="s">
        <v>15</v>
      </c>
      <c r="J213" s="15">
        <v>6.4</v>
      </c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73"/>
        <v>0</v>
      </c>
      <c r="E214" s="97">
        <f t="shared" si="74"/>
        <v>0</v>
      </c>
      <c r="F214" s="96">
        <f t="shared" si="56"/>
        <v>0</v>
      </c>
      <c r="G214" s="92">
        <f t="shared" si="75"/>
        <v>0</v>
      </c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73"/>
        <v>0</v>
      </c>
      <c r="E215" s="97">
        <f t="shared" si="74"/>
        <v>0</v>
      </c>
      <c r="F215" s="96">
        <f t="shared" si="56"/>
        <v>0</v>
      </c>
      <c r="G215" s="92">
        <f t="shared" si="75"/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73"/>
        <v>0</v>
      </c>
      <c r="E216" s="97">
        <f t="shared" si="74"/>
        <v>0</v>
      </c>
      <c r="F216" s="96">
        <f t="shared" si="56"/>
        <v>0</v>
      </c>
      <c r="G216" s="92">
        <f t="shared" si="75"/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63.475000000000001</v>
      </c>
      <c r="E217" s="93">
        <f>SUM(E218:E223)</f>
        <v>12</v>
      </c>
      <c r="F217" s="92">
        <f t="shared" si="56"/>
        <v>5.2895833333333337</v>
      </c>
      <c r="G217" s="153">
        <f>MAX(G218:G223)</f>
        <v>8.6</v>
      </c>
      <c r="H217" s="153">
        <f>H221</f>
        <v>8.6</v>
      </c>
      <c r="I217" s="102" t="s">
        <v>19</v>
      </c>
      <c r="J217" s="105">
        <f>COUNTIFS($J218:$BB223,"&gt;9,99",$J218:$BB223,"&lt;20")</f>
        <v>0</v>
      </c>
      <c r="K217" s="105">
        <f>COUNTIFS($J218:$BB223,"&gt;19,99")</f>
        <v>0</v>
      </c>
      <c r="L217" s="105">
        <f>COUNTIFS($J221:$BA221,"&gt;4,99",$J221:$BA221,"&lt;9,99")</f>
        <v>1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6">SUM(J218:AZ218)</f>
        <v>0</v>
      </c>
      <c r="E218" s="97">
        <f t="shared" ref="E218:E223" si="77">COUNT(J218:AZ218)</f>
        <v>0</v>
      </c>
      <c r="F218" s="96">
        <f t="shared" ref="F218:F237" si="78">IF(E218=0,0,D218/E218)</f>
        <v>0</v>
      </c>
      <c r="G218" s="92">
        <f t="shared" ref="G218:G223" si="79">MAX(J218:BA218)</f>
        <v>0</v>
      </c>
      <c r="H218" s="92"/>
      <c r="I218" s="98" t="s">
        <v>13</v>
      </c>
      <c r="J218" s="15"/>
      <c r="K218" s="15"/>
      <c r="L218" s="15"/>
      <c r="M218" s="16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6"/>
        <v>45.674999999999997</v>
      </c>
      <c r="E219" s="97">
        <f t="shared" si="77"/>
        <v>9</v>
      </c>
      <c r="F219" s="96">
        <f t="shared" si="78"/>
        <v>5.0749999999999993</v>
      </c>
      <c r="G219" s="92">
        <f t="shared" si="79"/>
        <v>8.0250000000000004</v>
      </c>
      <c r="H219" s="92"/>
      <c r="I219" s="98" t="s">
        <v>14</v>
      </c>
      <c r="J219" s="15">
        <v>1.25</v>
      </c>
      <c r="K219" s="15">
        <v>7.8250000000000002</v>
      </c>
      <c r="L219" s="15">
        <v>6.6</v>
      </c>
      <c r="M219" s="16">
        <v>4.45</v>
      </c>
      <c r="N219" s="15">
        <v>6.9249999999999998</v>
      </c>
      <c r="O219" s="15">
        <v>1.55</v>
      </c>
      <c r="P219" s="15">
        <v>8.0250000000000004</v>
      </c>
      <c r="Q219" s="15">
        <v>1.875</v>
      </c>
      <c r="R219" s="15">
        <v>7.1749999999999998</v>
      </c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6"/>
        <v>5.8250000000000002</v>
      </c>
      <c r="E220" s="97">
        <f t="shared" si="77"/>
        <v>1</v>
      </c>
      <c r="F220" s="96">
        <f t="shared" si="78"/>
        <v>5.8250000000000002</v>
      </c>
      <c r="G220" s="92">
        <f t="shared" si="79"/>
        <v>5.8250000000000002</v>
      </c>
      <c r="H220" s="92"/>
      <c r="I220" s="98" t="s">
        <v>15</v>
      </c>
      <c r="J220" s="15">
        <v>5.8250000000000002</v>
      </c>
      <c r="K220" s="15"/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6"/>
        <v>8.6</v>
      </c>
      <c r="E221" s="97">
        <f t="shared" si="77"/>
        <v>1</v>
      </c>
      <c r="F221" s="96">
        <f t="shared" si="78"/>
        <v>8.6</v>
      </c>
      <c r="G221" s="92">
        <f t="shared" si="79"/>
        <v>8.6</v>
      </c>
      <c r="H221" s="92">
        <f>MAX(J221:AZ221)</f>
        <v>8.6</v>
      </c>
      <c r="I221" s="98" t="s">
        <v>16</v>
      </c>
      <c r="J221" s="15">
        <v>8.6</v>
      </c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6"/>
        <v>0</v>
      </c>
      <c r="E222" s="97">
        <f t="shared" si="77"/>
        <v>0</v>
      </c>
      <c r="F222" s="96">
        <f t="shared" si="78"/>
        <v>0</v>
      </c>
      <c r="G222" s="92">
        <f t="shared" si="79"/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6"/>
        <v>3.375</v>
      </c>
      <c r="E223" s="97">
        <f t="shared" si="77"/>
        <v>1</v>
      </c>
      <c r="F223" s="96">
        <f t="shared" si="78"/>
        <v>3.375</v>
      </c>
      <c r="G223" s="92">
        <f t="shared" si="79"/>
        <v>3.375</v>
      </c>
      <c r="H223" s="92"/>
      <c r="I223" s="98" t="s">
        <v>18</v>
      </c>
      <c r="J223" s="15">
        <v>3.375</v>
      </c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35.875</v>
      </c>
      <c r="E224" s="107">
        <f>SUM(E225:E230)</f>
        <v>5</v>
      </c>
      <c r="F224" s="101">
        <f t="shared" si="78"/>
        <v>7.1749999999999998</v>
      </c>
      <c r="G224" s="153">
        <f>MAX(G225:G230)</f>
        <v>9.1</v>
      </c>
      <c r="H224" s="153">
        <f>H228</f>
        <v>0</v>
      </c>
      <c r="I224" s="102" t="s">
        <v>19</v>
      </c>
      <c r="J224" s="105">
        <f>COUNTIFS($J225:$BB230,"&gt;9,99",$J225:$BB230,"&lt;20")</f>
        <v>0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80">SUM(J225:AZ225)</f>
        <v>0</v>
      </c>
      <c r="E225" s="97">
        <f t="shared" ref="E225:E230" si="81">COUNT(J225:AZ225)</f>
        <v>0</v>
      </c>
      <c r="F225" s="96">
        <f t="shared" si="78"/>
        <v>0</v>
      </c>
      <c r="G225" s="92">
        <f t="shared" ref="G225:G230" si="82">MAX(J225:BA225)</f>
        <v>0</v>
      </c>
      <c r="H225" s="92"/>
      <c r="I225" s="106" t="s">
        <v>13</v>
      </c>
      <c r="J225" s="15"/>
      <c r="K225" s="15"/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80"/>
        <v>16.3</v>
      </c>
      <c r="E226" s="97">
        <f t="shared" si="81"/>
        <v>2</v>
      </c>
      <c r="F226" s="96">
        <f t="shared" si="78"/>
        <v>8.15</v>
      </c>
      <c r="G226" s="92">
        <f t="shared" si="82"/>
        <v>8.7750000000000004</v>
      </c>
      <c r="H226" s="92"/>
      <c r="I226" s="98" t="s">
        <v>14</v>
      </c>
      <c r="J226" s="15">
        <v>8.7750000000000004</v>
      </c>
      <c r="K226" s="15">
        <v>7.5250000000000004</v>
      </c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80"/>
        <v>14.7</v>
      </c>
      <c r="E227" s="97">
        <f t="shared" si="81"/>
        <v>2</v>
      </c>
      <c r="F227" s="96">
        <f t="shared" si="78"/>
        <v>7.35</v>
      </c>
      <c r="G227" s="92">
        <f t="shared" si="82"/>
        <v>9.1</v>
      </c>
      <c r="H227" s="92"/>
      <c r="I227" s="98" t="s">
        <v>15</v>
      </c>
      <c r="J227" s="15">
        <v>9.1</v>
      </c>
      <c r="K227" s="15">
        <v>5.6</v>
      </c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80"/>
        <v>0</v>
      </c>
      <c r="E228" s="97">
        <f t="shared" si="81"/>
        <v>0</v>
      </c>
      <c r="F228" s="96">
        <f t="shared" si="78"/>
        <v>0</v>
      </c>
      <c r="G228" s="92">
        <f t="shared" si="82"/>
        <v>0</v>
      </c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80"/>
        <v>0</v>
      </c>
      <c r="E229" s="97">
        <f t="shared" si="81"/>
        <v>0</v>
      </c>
      <c r="F229" s="96">
        <f t="shared" si="78"/>
        <v>0</v>
      </c>
      <c r="G229" s="92">
        <f t="shared" si="82"/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80"/>
        <v>4.875</v>
      </c>
      <c r="E230" s="97">
        <f t="shared" si="81"/>
        <v>1</v>
      </c>
      <c r="F230" s="96">
        <f t="shared" si="78"/>
        <v>4.875</v>
      </c>
      <c r="G230" s="92">
        <f t="shared" si="82"/>
        <v>4.875</v>
      </c>
      <c r="H230" s="92"/>
      <c r="I230" s="98" t="s">
        <v>18</v>
      </c>
      <c r="J230" s="15">
        <v>4.875</v>
      </c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121.35000000000001</v>
      </c>
      <c r="E231" s="107">
        <f>SUM(E232:E237)</f>
        <v>20</v>
      </c>
      <c r="F231" s="101">
        <f t="shared" si="78"/>
        <v>6.0675000000000008</v>
      </c>
      <c r="G231" s="153">
        <f>MAX(G232:G237)</f>
        <v>9</v>
      </c>
      <c r="H231" s="153">
        <f>H235</f>
        <v>9.0250000000000004</v>
      </c>
      <c r="I231" s="102" t="s">
        <v>19</v>
      </c>
      <c r="J231" s="105">
        <f>COUNTIFS($J232:$BB237,"&gt;9,99",$J232:$BB237,"&lt;20")</f>
        <v>0</v>
      </c>
      <c r="K231" s="105">
        <f>COUNTIFS($J232:$BB237,"&gt;19,99")</f>
        <v>0</v>
      </c>
      <c r="L231" s="105">
        <f>COUNTIFS($J235:$BA235,"&gt;4,99",$J235:$BA235,"&lt;9,99")</f>
        <v>2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83">SUM(J232:AZ232)</f>
        <v>13.15</v>
      </c>
      <c r="E232" s="97">
        <f t="shared" ref="E232:E237" si="84">COUNT(J232:AZ232)</f>
        <v>2</v>
      </c>
      <c r="F232" s="96">
        <f t="shared" si="78"/>
        <v>6.5750000000000002</v>
      </c>
      <c r="G232" s="92">
        <f>MAX(J232:BA232)</f>
        <v>7.65</v>
      </c>
      <c r="H232" s="92"/>
      <c r="I232" s="106" t="s">
        <v>13</v>
      </c>
      <c r="J232" s="15">
        <v>5.5</v>
      </c>
      <c r="K232" s="15">
        <v>7.65</v>
      </c>
      <c r="L232" s="15"/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83"/>
        <v>29.425000000000001</v>
      </c>
      <c r="E233" s="97">
        <f t="shared" si="84"/>
        <v>6</v>
      </c>
      <c r="F233" s="96">
        <f t="shared" si="78"/>
        <v>4.9041666666666668</v>
      </c>
      <c r="G233" s="92">
        <f>MAX(J233:BA233)</f>
        <v>7.9</v>
      </c>
      <c r="H233" s="92"/>
      <c r="I233" s="98" t="s">
        <v>14</v>
      </c>
      <c r="J233" s="15">
        <v>1.575</v>
      </c>
      <c r="K233" s="15">
        <v>3.75</v>
      </c>
      <c r="L233" s="15">
        <v>1.1499999999999999</v>
      </c>
      <c r="M233" s="16">
        <v>7.9</v>
      </c>
      <c r="N233" s="15">
        <v>7.8</v>
      </c>
      <c r="O233" s="15">
        <v>7.25</v>
      </c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83"/>
        <v>37.424999999999997</v>
      </c>
      <c r="E234" s="97">
        <f t="shared" si="84"/>
        <v>5</v>
      </c>
      <c r="F234" s="96">
        <f t="shared" si="78"/>
        <v>7.4849999999999994</v>
      </c>
      <c r="G234" s="92">
        <f>MAX(J234:BA234)</f>
        <v>9</v>
      </c>
      <c r="H234" s="92"/>
      <c r="I234" s="98" t="s">
        <v>15</v>
      </c>
      <c r="J234" s="15">
        <v>7.4749999999999996</v>
      </c>
      <c r="K234" s="15">
        <v>6.45</v>
      </c>
      <c r="L234" s="15">
        <v>5.7249999999999996</v>
      </c>
      <c r="M234" s="16">
        <v>9</v>
      </c>
      <c r="N234" s="15">
        <v>8.7750000000000004</v>
      </c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83"/>
        <v>16.074999999999999</v>
      </c>
      <c r="E235" s="97">
        <f t="shared" si="84"/>
        <v>2</v>
      </c>
      <c r="F235" s="96">
        <f t="shared" si="78"/>
        <v>8.0374999999999996</v>
      </c>
      <c r="G235" s="92"/>
      <c r="H235" s="92">
        <f>MAX(J235:AZ235)</f>
        <v>9.0250000000000004</v>
      </c>
      <c r="I235" s="98" t="s">
        <v>16</v>
      </c>
      <c r="J235" s="15">
        <v>9.0250000000000004</v>
      </c>
      <c r="K235" s="15">
        <v>7.05</v>
      </c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83"/>
        <v>16.25</v>
      </c>
      <c r="E236" s="97">
        <f t="shared" si="84"/>
        <v>2</v>
      </c>
      <c r="F236" s="96">
        <f t="shared" si="78"/>
        <v>8.125</v>
      </c>
      <c r="G236" s="92">
        <f>MAX(J236:BA236)</f>
        <v>8.625</v>
      </c>
      <c r="H236" s="92"/>
      <c r="I236" s="98" t="s">
        <v>17</v>
      </c>
      <c r="J236" s="15">
        <v>8.625</v>
      </c>
      <c r="K236" s="15">
        <v>7.625</v>
      </c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83"/>
        <v>9.0250000000000004</v>
      </c>
      <c r="E237" s="97">
        <f t="shared" si="84"/>
        <v>3</v>
      </c>
      <c r="F237" s="96">
        <f t="shared" si="78"/>
        <v>3.0083333333333333</v>
      </c>
      <c r="G237" s="92">
        <f>MAX(J237:BA237)</f>
        <v>3.4750000000000001</v>
      </c>
      <c r="H237" s="92"/>
      <c r="I237" s="98" t="s">
        <v>18</v>
      </c>
      <c r="J237" s="15">
        <v>2.65</v>
      </c>
      <c r="K237" s="15">
        <v>3.4750000000000001</v>
      </c>
      <c r="L237" s="15">
        <v>2.9</v>
      </c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1690.3150000000001</v>
      </c>
      <c r="E238" s="22">
        <f>SUM(E7,E14,E21,E28,E35,E42,E49,E56,E63,E70,E77,E84,E91,E98,E105,E112,E119,E126,E133,E140,E147,E154,E161,E168,E175,E182,E189,E196,E203,E210,E217,E224,E231)</f>
        <v>222</v>
      </c>
      <c r="F238" s="21">
        <f>IF(E238=0,0,D238/E238)</f>
        <v>7.6140315315315314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50</v>
      </c>
      <c r="K238" s="24">
        <f>SUM(K7,K14,K21,K28,K35,K42,K49,K56,K63,K70,K77,K84,K91,K98,K105,K112,K119,K126,K133,K140,K147,K154,K161,K168,K175,K182,K189,K196,K203,K210,K217,K224,K231)</f>
        <v>1</v>
      </c>
      <c r="L238" s="24">
        <f t="shared" ref="L238:M238" si="85">SUM(L7,L14,L21,L28,L35,L42,L49,L56,L63,L70,L77,L84,L91,L98,L105,L112,L119,L126,L133,L140,L147,L154,L161,L168,L175,L182,L189,L196,L203,L210,L217,L224,L231)</f>
        <v>10</v>
      </c>
      <c r="M238" s="24">
        <f t="shared" si="85"/>
        <v>2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89" priority="3167" rank="1"/>
  </conditionalFormatting>
  <conditionalFormatting sqref="H7:H230">
    <cfRule type="top10" dxfId="88" priority="3168" rank="1"/>
  </conditionalFormatting>
  <conditionalFormatting sqref="G7:G237">
    <cfRule type="top10" dxfId="87" priority="3334" rank="1"/>
  </conditionalFormatting>
  <conditionalFormatting sqref="H7:H237">
    <cfRule type="top10" dxfId="86" priority="3335" rank="1"/>
  </conditionalFormatting>
  <conditionalFormatting sqref="J7:M7 J14:M14 J21:M21 J28:M28 J35:M35 J42:M42 J49:M49 J56:M56 J63:M63 J70:M70 J77:M77">
    <cfRule type="cellIs" dxfId="85" priority="5" operator="equal">
      <formula>0</formula>
    </cfRule>
  </conditionalFormatting>
  <conditionalFormatting sqref="J84:M84 J91:M91 J98:M98 J105:M105 J112:M112 J119:M119 J126:M126 J133:M133 J140:M140 J147:M147 J154:M154">
    <cfRule type="cellIs" dxfId="84" priority="4" operator="equal">
      <formula>0</formula>
    </cfRule>
  </conditionalFormatting>
  <conditionalFormatting sqref="J161:M161 J168:M168 J175:M175 J182:M182 J189:M189 J196:M196 J203:M203 J210:M210 J217:M217 J224:M224 J231:M231">
    <cfRule type="cellIs" dxfId="83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82" priority="1" operator="between">
      <formula>10</formula>
      <formula>19.99</formula>
    </cfRule>
    <cfRule type="cellIs" dxfId="81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80" priority="6" operator="greaterThan">
      <formula>9.99</formula>
    </cfRule>
    <cfRule type="cellIs" dxfId="79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Munka14">
    <tabColor rgb="FFFFFF00"/>
    <outlinePr summaryBelow="0" summaryRight="0"/>
    <pageSetUpPr fitToPage="1"/>
  </sheetPr>
  <dimension ref="A1:DF238"/>
  <sheetViews>
    <sheetView zoomScaleNormal="100" workbookViewId="0">
      <selection activeCell="P54" sqref="P54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kod!E11</f>
        <v>5. szakasz:  2025.06.17. 18:00 - 2025.06.18. 06:00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0</v>
      </c>
      <c r="E7" s="73">
        <f>SUM(E8:E13)</f>
        <v>0</v>
      </c>
      <c r="F7" s="72">
        <f>IF(E7=0,0,D7/E7)</f>
        <v>0</v>
      </c>
      <c r="G7" s="152">
        <f>MAX(G8:G13)</f>
        <v>0</v>
      </c>
      <c r="H7" s="152">
        <f>H11</f>
        <v>0</v>
      </c>
      <c r="I7" s="74" t="s">
        <v>19</v>
      </c>
      <c r="J7" s="88">
        <f>COUNTIFS($J8:$BB13,"&gt;9,99",$J8:$BB13,"&lt;20")</f>
        <v>0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0</v>
      </c>
      <c r="E8" s="79">
        <f t="shared" ref="E8:E13" si="1">COUNT(J8:AZ8)</f>
        <v>0</v>
      </c>
      <c r="F8" s="78">
        <f t="shared" ref="F8:F63" si="2">IF(E8=0,0,D8/E8)</f>
        <v>0</v>
      </c>
      <c r="G8" s="72">
        <f>MAX(J8:BA8)</f>
        <v>0</v>
      </c>
      <c r="H8" s="72"/>
      <c r="I8" s="80" t="s">
        <v>13</v>
      </c>
      <c r="J8" s="15"/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0</v>
      </c>
      <c r="E9" s="79">
        <f t="shared" si="1"/>
        <v>0</v>
      </c>
      <c r="F9" s="78">
        <f t="shared" si="2"/>
        <v>0</v>
      </c>
      <c r="G9" s="72">
        <f t="shared" ref="G9:G13" si="3">MAX(J9:BA9)</f>
        <v>0</v>
      </c>
      <c r="H9" s="72"/>
      <c r="I9" s="80" t="s">
        <v>14</v>
      </c>
      <c r="J9" s="15"/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0</v>
      </c>
      <c r="E10" s="79">
        <f t="shared" si="1"/>
        <v>0</v>
      </c>
      <c r="F10" s="78">
        <f t="shared" si="2"/>
        <v>0</v>
      </c>
      <c r="G10" s="72">
        <f t="shared" si="3"/>
        <v>0</v>
      </c>
      <c r="H10" s="72"/>
      <c r="I10" s="80" t="s">
        <v>15</v>
      </c>
      <c r="J10" s="15"/>
      <c r="K10" s="15"/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0</v>
      </c>
      <c r="E13" s="79">
        <f t="shared" si="1"/>
        <v>0</v>
      </c>
      <c r="F13" s="78">
        <f t="shared" si="2"/>
        <v>0</v>
      </c>
      <c r="G13" s="72">
        <f t="shared" si="3"/>
        <v>0</v>
      </c>
      <c r="H13" s="72"/>
      <c r="I13" s="80" t="s">
        <v>18</v>
      </c>
      <c r="J13" s="15"/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36.524999999999999</v>
      </c>
      <c r="E14" s="73">
        <f>SUM(E15:E20)</f>
        <v>4</v>
      </c>
      <c r="F14" s="72">
        <f t="shared" si="2"/>
        <v>9.1312499999999996</v>
      </c>
      <c r="G14" s="152">
        <f>MAX(G15:G20)</f>
        <v>10.324999999999999</v>
      </c>
      <c r="H14" s="152">
        <f>H18</f>
        <v>12.375</v>
      </c>
      <c r="I14" s="85" t="s">
        <v>19</v>
      </c>
      <c r="J14" s="89">
        <f>COUNTIFS($J15:$BB20,"&gt;9,99",$J15:$BB20,"&lt;20")</f>
        <v>2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1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0</v>
      </c>
      <c r="E15" s="79">
        <f t="shared" ref="E15:E20" si="5">COUNT(J15:AZ15)</f>
        <v>0</v>
      </c>
      <c r="F15" s="78">
        <f t="shared" si="2"/>
        <v>0</v>
      </c>
      <c r="G15" s="72">
        <f>MAX(J15:BA15)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0</v>
      </c>
      <c r="E16" s="79">
        <f t="shared" si="5"/>
        <v>0</v>
      </c>
      <c r="F16" s="78">
        <f t="shared" si="2"/>
        <v>0</v>
      </c>
      <c r="G16" s="72">
        <f>MAX(J16:BA16)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9.6</v>
      </c>
      <c r="E17" s="79">
        <f t="shared" si="5"/>
        <v>1</v>
      </c>
      <c r="F17" s="78">
        <f t="shared" si="2"/>
        <v>9.6</v>
      </c>
      <c r="G17" s="72">
        <f>MAX(J17:BA17)</f>
        <v>9.6</v>
      </c>
      <c r="H17" s="72"/>
      <c r="I17" s="80" t="s">
        <v>15</v>
      </c>
      <c r="J17" s="15">
        <v>9.6</v>
      </c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12.375</v>
      </c>
      <c r="E18" s="79">
        <f t="shared" si="5"/>
        <v>1</v>
      </c>
      <c r="F18" s="78">
        <f t="shared" si="2"/>
        <v>12.375</v>
      </c>
      <c r="G18" s="72"/>
      <c r="H18" s="72">
        <f>MAX(J18:AZ18)</f>
        <v>12.375</v>
      </c>
      <c r="I18" s="80" t="s">
        <v>16</v>
      </c>
      <c r="J18" s="15">
        <v>12.375</v>
      </c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10.324999999999999</v>
      </c>
      <c r="E19" s="79">
        <f t="shared" si="5"/>
        <v>1</v>
      </c>
      <c r="F19" s="78">
        <f t="shared" si="2"/>
        <v>10.324999999999999</v>
      </c>
      <c r="G19" s="72">
        <f>MAX(J19:BA19)</f>
        <v>10.324999999999999</v>
      </c>
      <c r="H19" s="72"/>
      <c r="I19" s="80" t="s">
        <v>17</v>
      </c>
      <c r="J19" s="15">
        <v>10.324999999999999</v>
      </c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4.2249999999999996</v>
      </c>
      <c r="E20" s="79">
        <f t="shared" si="5"/>
        <v>1</v>
      </c>
      <c r="F20" s="78">
        <f t="shared" si="2"/>
        <v>4.2249999999999996</v>
      </c>
      <c r="G20" s="72">
        <f>MAX(J20:BA20)</f>
        <v>4.2249999999999996</v>
      </c>
      <c r="H20" s="72"/>
      <c r="I20" s="80" t="s">
        <v>18</v>
      </c>
      <c r="J20" s="15">
        <v>4.2249999999999996</v>
      </c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0</v>
      </c>
      <c r="E21" s="73">
        <f>SUM(E22:E27)</f>
        <v>0</v>
      </c>
      <c r="F21" s="72">
        <f t="shared" si="2"/>
        <v>0</v>
      </c>
      <c r="G21" s="152">
        <f>MAX(G22:G27)</f>
        <v>0</v>
      </c>
      <c r="H21" s="152">
        <f>H25</f>
        <v>0</v>
      </c>
      <c r="I21" s="85" t="s">
        <v>19</v>
      </c>
      <c r="J21" s="89">
        <f>COUNTIFS($J22:$BB27,"&gt;9,99",$J22:$BB27,"&lt;20")</f>
        <v>0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0</v>
      </c>
      <c r="E22" s="79">
        <f t="shared" ref="E22:E27" si="7">COUNT(J22:AZ22)</f>
        <v>0</v>
      </c>
      <c r="F22" s="78">
        <f t="shared" si="2"/>
        <v>0</v>
      </c>
      <c r="G22" s="72">
        <f>MAX(J22:BA22)</f>
        <v>0</v>
      </c>
      <c r="H22" s="72"/>
      <c r="I22" s="80" t="s">
        <v>13</v>
      </c>
      <c r="J22" s="15"/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0</v>
      </c>
      <c r="E23" s="79">
        <f t="shared" si="7"/>
        <v>0</v>
      </c>
      <c r="F23" s="78">
        <f t="shared" si="2"/>
        <v>0</v>
      </c>
      <c r="G23" s="72">
        <f>MAX(J23:BA23)</f>
        <v>0</v>
      </c>
      <c r="H23" s="72"/>
      <c r="I23" s="80" t="s">
        <v>14</v>
      </c>
      <c r="J23" s="15"/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0</v>
      </c>
      <c r="E24" s="79">
        <f t="shared" si="7"/>
        <v>0</v>
      </c>
      <c r="F24" s="78">
        <f t="shared" si="2"/>
        <v>0</v>
      </c>
      <c r="G24" s="72">
        <f>MAX(J24:BA24)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0</v>
      </c>
      <c r="E26" s="79">
        <f t="shared" si="7"/>
        <v>0</v>
      </c>
      <c r="F26" s="78">
        <f t="shared" si="2"/>
        <v>0</v>
      </c>
      <c r="G26" s="72">
        <f>MAX(J26:BA26)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79.525000000000006</v>
      </c>
      <c r="E28" s="73">
        <f>SUM(E29:E34)</f>
        <v>6</v>
      </c>
      <c r="F28" s="72">
        <f t="shared" si="2"/>
        <v>13.254166666666668</v>
      </c>
      <c r="G28" s="152">
        <f>MAX(G29:G34)</f>
        <v>21.675000000000001</v>
      </c>
      <c r="H28" s="152">
        <f>H32</f>
        <v>13.25</v>
      </c>
      <c r="I28" s="85" t="s">
        <v>19</v>
      </c>
      <c r="J28" s="89">
        <f>COUNTIFS($J29:$BB34,"&gt;9,99",$J29:$BB34,"&lt;20")</f>
        <v>4</v>
      </c>
      <c r="K28" s="89">
        <f>COUNTIFS($J29:$BB34,"&gt;19,99")</f>
        <v>1</v>
      </c>
      <c r="L28" s="89">
        <f>COUNTIFS($J32:$BA32,"&gt;4,99",$J32:$BA32,"&lt;9,99")</f>
        <v>0</v>
      </c>
      <c r="M28" s="89">
        <f>COUNTIFS($J32:$BB32,"&gt;9,99")</f>
        <v>1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0</v>
      </c>
      <c r="E29" s="79">
        <f t="shared" ref="E29:E34" si="9">COUNT(J29:AZ29)</f>
        <v>0</v>
      </c>
      <c r="F29" s="78">
        <f t="shared" si="2"/>
        <v>0</v>
      </c>
      <c r="G29" s="72">
        <f>MAX(J29:BA29)</f>
        <v>0</v>
      </c>
      <c r="H29" s="72"/>
      <c r="I29" s="80" t="s">
        <v>13</v>
      </c>
      <c r="J29" s="15"/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12.2</v>
      </c>
      <c r="E30" s="79">
        <f t="shared" si="9"/>
        <v>1</v>
      </c>
      <c r="F30" s="78">
        <f t="shared" si="2"/>
        <v>12.2</v>
      </c>
      <c r="G30" s="72">
        <f>MAX(J30:BA30)</f>
        <v>12.2</v>
      </c>
      <c r="H30" s="72"/>
      <c r="I30" s="80" t="s">
        <v>14</v>
      </c>
      <c r="J30" s="15">
        <v>12.2</v>
      </c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30.675000000000001</v>
      </c>
      <c r="E31" s="79">
        <f t="shared" si="9"/>
        <v>2</v>
      </c>
      <c r="F31" s="78">
        <f t="shared" si="2"/>
        <v>15.3375</v>
      </c>
      <c r="G31" s="72">
        <f>MAX(J31:BA31)</f>
        <v>21.675000000000001</v>
      </c>
      <c r="H31" s="72"/>
      <c r="I31" s="80" t="s">
        <v>15</v>
      </c>
      <c r="J31" s="15">
        <v>21.675000000000001</v>
      </c>
      <c r="K31" s="15">
        <v>9</v>
      </c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13.25</v>
      </c>
      <c r="E32" s="79">
        <f t="shared" si="9"/>
        <v>1</v>
      </c>
      <c r="F32" s="78">
        <f t="shared" si="2"/>
        <v>13.25</v>
      </c>
      <c r="G32" s="72"/>
      <c r="H32" s="72">
        <f>MAX(J32:AZ32)</f>
        <v>13.25</v>
      </c>
      <c r="I32" s="80" t="s">
        <v>16</v>
      </c>
      <c r="J32" s="15">
        <v>13.25</v>
      </c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MAX(J33:BA33)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23.4</v>
      </c>
      <c r="E34" s="79">
        <f t="shared" si="9"/>
        <v>2</v>
      </c>
      <c r="F34" s="78">
        <f t="shared" si="2"/>
        <v>11.7</v>
      </c>
      <c r="G34" s="72">
        <f>MAX(J34:BA34)</f>
        <v>13.3</v>
      </c>
      <c r="H34" s="72"/>
      <c r="I34" s="80" t="s">
        <v>18</v>
      </c>
      <c r="J34" s="15">
        <v>13.3</v>
      </c>
      <c r="K34" s="15">
        <v>10.1</v>
      </c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0</v>
      </c>
      <c r="E35" s="73">
        <f>SUM(E36:E41)</f>
        <v>0</v>
      </c>
      <c r="F35" s="72">
        <f t="shared" si="2"/>
        <v>0</v>
      </c>
      <c r="G35" s="152">
        <f>MAX(G36:G41)</f>
        <v>0</v>
      </c>
      <c r="H35" s="152">
        <f>H39</f>
        <v>0</v>
      </c>
      <c r="I35" s="85" t="s">
        <v>19</v>
      </c>
      <c r="J35" s="89">
        <f>COUNTIFS($J36:$BB41,"&gt;9,99",$J36:$BB41,"&lt;20")</f>
        <v>0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56.85</v>
      </c>
      <c r="E42" s="73">
        <f>SUM(E43:E48)</f>
        <v>8</v>
      </c>
      <c r="F42" s="72">
        <f t="shared" si="2"/>
        <v>7.1062500000000002</v>
      </c>
      <c r="G42" s="152">
        <f>MAX(G43:G48)</f>
        <v>11.574999999999999</v>
      </c>
      <c r="H42" s="152">
        <f>H46</f>
        <v>0</v>
      </c>
      <c r="I42" s="85" t="s">
        <v>19</v>
      </c>
      <c r="J42" s="89">
        <f>COUNTIFS($J43:$BB48,"&gt;9,99",$J43:$BB48,"&lt;20")</f>
        <v>1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39.625</v>
      </c>
      <c r="E44" s="79">
        <f t="shared" si="13"/>
        <v>5</v>
      </c>
      <c r="F44" s="78">
        <f t="shared" si="2"/>
        <v>7.9249999999999998</v>
      </c>
      <c r="G44" s="72">
        <f>MAX(J44:BA44)</f>
        <v>11.574999999999999</v>
      </c>
      <c r="H44" s="72"/>
      <c r="I44" s="80" t="s">
        <v>14</v>
      </c>
      <c r="J44" s="15">
        <v>7.125</v>
      </c>
      <c r="K44" s="15">
        <v>6.65</v>
      </c>
      <c r="L44" s="15">
        <v>4.7249999999999996</v>
      </c>
      <c r="M44" s="16">
        <v>9.5500000000000007</v>
      </c>
      <c r="N44" s="15">
        <v>11.574999999999999</v>
      </c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0</v>
      </c>
      <c r="E45" s="79">
        <f t="shared" si="13"/>
        <v>0</v>
      </c>
      <c r="F45" s="78">
        <f t="shared" si="2"/>
        <v>0</v>
      </c>
      <c r="G45" s="72">
        <f>MAX(J45:BA45)</f>
        <v>0</v>
      </c>
      <c r="H45" s="72"/>
      <c r="I45" s="80" t="s">
        <v>15</v>
      </c>
      <c r="J45" s="15"/>
      <c r="K45" s="15"/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MAX(J47:BA47)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17.225000000000001</v>
      </c>
      <c r="E48" s="79">
        <f t="shared" si="13"/>
        <v>3</v>
      </c>
      <c r="F48" s="78">
        <f t="shared" si="2"/>
        <v>5.7416666666666671</v>
      </c>
      <c r="G48" s="72">
        <f>MAX(J48:BA48)</f>
        <v>9.4749999999999996</v>
      </c>
      <c r="H48" s="72"/>
      <c r="I48" s="80" t="s">
        <v>18</v>
      </c>
      <c r="J48" s="15">
        <v>3.3250000000000002</v>
      </c>
      <c r="K48" s="15">
        <v>4.4249999999999998</v>
      </c>
      <c r="L48" s="15">
        <v>9.4749999999999996</v>
      </c>
      <c r="M48" s="1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50.954999999999998</v>
      </c>
      <c r="E49" s="73">
        <f>SUM(E50:E55)</f>
        <v>5</v>
      </c>
      <c r="F49" s="72">
        <f t="shared" si="2"/>
        <v>10.190999999999999</v>
      </c>
      <c r="G49" s="152">
        <f>MAX(G50:G55)</f>
        <v>15.78</v>
      </c>
      <c r="H49" s="152">
        <f>H53</f>
        <v>0</v>
      </c>
      <c r="I49" s="85" t="s">
        <v>19</v>
      </c>
      <c r="J49" s="89">
        <f>COUNTIFS($J50:$BB55,"&gt;9,99",$J50:$BB55,"&lt;20")</f>
        <v>3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MAX(J50:BA50)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19.100000000000001</v>
      </c>
      <c r="E51" s="79">
        <f t="shared" si="15"/>
        <v>2</v>
      </c>
      <c r="F51" s="78">
        <f t="shared" si="2"/>
        <v>9.5500000000000007</v>
      </c>
      <c r="G51" s="72">
        <f>MAX(J51:BA51)</f>
        <v>10.3</v>
      </c>
      <c r="H51" s="72"/>
      <c r="I51" s="80" t="s">
        <v>14</v>
      </c>
      <c r="J51" s="15">
        <v>10.3</v>
      </c>
      <c r="K51" s="15">
        <v>8.8000000000000007</v>
      </c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10.574999999999999</v>
      </c>
      <c r="E52" s="79">
        <f t="shared" si="15"/>
        <v>1</v>
      </c>
      <c r="F52" s="78">
        <f t="shared" si="2"/>
        <v>10.574999999999999</v>
      </c>
      <c r="G52" s="72">
        <f>MAX(J52:BA52)</f>
        <v>10.574999999999999</v>
      </c>
      <c r="H52" s="72"/>
      <c r="I52" s="80" t="s">
        <v>15</v>
      </c>
      <c r="J52" s="15">
        <v>10.574999999999999</v>
      </c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MAX(J54:BA54)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21.28</v>
      </c>
      <c r="E55" s="79">
        <f t="shared" si="15"/>
        <v>2</v>
      </c>
      <c r="F55" s="78">
        <f t="shared" si="2"/>
        <v>10.64</v>
      </c>
      <c r="G55" s="72">
        <f>MAX(J55:BA55)</f>
        <v>15.78</v>
      </c>
      <c r="H55" s="72"/>
      <c r="I55" s="80" t="s">
        <v>18</v>
      </c>
      <c r="J55" s="15">
        <v>15.78</v>
      </c>
      <c r="K55" s="15">
        <v>5.5</v>
      </c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11.25</v>
      </c>
      <c r="E56" s="73">
        <f>SUM(E57:E62)</f>
        <v>1</v>
      </c>
      <c r="F56" s="72">
        <f t="shared" si="2"/>
        <v>11.25</v>
      </c>
      <c r="G56" s="152">
        <f>MAX(G57:G62)</f>
        <v>11.25</v>
      </c>
      <c r="H56" s="152">
        <f>H60</f>
        <v>0</v>
      </c>
      <c r="I56" s="85" t="s">
        <v>19</v>
      </c>
      <c r="J56" s="89">
        <f>COUNTIFS($J57:$BB62,"&gt;9,99",$J57:$BB62,"&lt;20")</f>
        <v>1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MAX(J57:BA57)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11.25</v>
      </c>
      <c r="E58" s="79">
        <f t="shared" si="17"/>
        <v>1</v>
      </c>
      <c r="F58" s="78">
        <f t="shared" si="2"/>
        <v>11.25</v>
      </c>
      <c r="G58" s="72">
        <f>MAX(J58:BA58)</f>
        <v>11.25</v>
      </c>
      <c r="H58" s="72"/>
      <c r="I58" s="80" t="s">
        <v>14</v>
      </c>
      <c r="J58" s="15">
        <v>11.25</v>
      </c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0</v>
      </c>
      <c r="E59" s="79">
        <f t="shared" si="17"/>
        <v>0</v>
      </c>
      <c r="F59" s="78">
        <f t="shared" si="2"/>
        <v>0</v>
      </c>
      <c r="G59" s="72">
        <f>MAX(J59:BA59)</f>
        <v>0</v>
      </c>
      <c r="H59" s="72"/>
      <c r="I59" s="80" t="s">
        <v>15</v>
      </c>
      <c r="J59" s="15"/>
      <c r="K59" s="15"/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0</v>
      </c>
      <c r="E62" s="79">
        <f t="shared" si="17"/>
        <v>0</v>
      </c>
      <c r="F62" s="78">
        <f t="shared" si="2"/>
        <v>0</v>
      </c>
      <c r="G62" s="72">
        <f>MAX(J62:BA62)</f>
        <v>0</v>
      </c>
      <c r="H62" s="72"/>
      <c r="I62" s="80" t="s">
        <v>18</v>
      </c>
      <c r="J62" s="15"/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176.52500000000001</v>
      </c>
      <c r="E63" s="73">
        <f>SUM(E64:E69)</f>
        <v>22</v>
      </c>
      <c r="F63" s="72">
        <f t="shared" si="2"/>
        <v>8.023863636363636</v>
      </c>
      <c r="G63" s="152">
        <f>MAX(G64:G69)</f>
        <v>15.8</v>
      </c>
      <c r="H63" s="152">
        <f>H67</f>
        <v>10.074999999999999</v>
      </c>
      <c r="I63" s="85" t="s">
        <v>19</v>
      </c>
      <c r="J63" s="89">
        <f>COUNTIFS($J64:$BB69,"&gt;9,99",$J64:$BB69,"&lt;20")</f>
        <v>5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1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44.674999999999997</v>
      </c>
      <c r="E64" s="79">
        <f t="shared" ref="E64:E69" si="19">COUNT(J64:AZ64)</f>
        <v>5</v>
      </c>
      <c r="F64" s="78">
        <f t="shared" ref="F64:F83" si="20">IF(E64=0,0,D64/E64)</f>
        <v>8.9349999999999987</v>
      </c>
      <c r="G64" s="72">
        <f>MAX(J64:BA64)</f>
        <v>12.475</v>
      </c>
      <c r="H64" s="72"/>
      <c r="I64" s="80" t="s">
        <v>13</v>
      </c>
      <c r="J64" s="15">
        <v>12.475</v>
      </c>
      <c r="K64" s="15">
        <v>6.1</v>
      </c>
      <c r="L64" s="15">
        <v>12.4</v>
      </c>
      <c r="M64" s="16">
        <v>5.5</v>
      </c>
      <c r="N64" s="15">
        <v>8.1999999999999993</v>
      </c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105.85000000000001</v>
      </c>
      <c r="E65" s="79">
        <f t="shared" si="19"/>
        <v>14</v>
      </c>
      <c r="F65" s="78">
        <f t="shared" si="20"/>
        <v>7.5607142857142859</v>
      </c>
      <c r="G65" s="72">
        <f>MAX(J65:BA65)</f>
        <v>15.8</v>
      </c>
      <c r="H65" s="72"/>
      <c r="I65" s="80" t="s">
        <v>14</v>
      </c>
      <c r="J65" s="15">
        <v>7.1</v>
      </c>
      <c r="K65" s="15">
        <v>7.2249999999999996</v>
      </c>
      <c r="L65" s="15">
        <v>5.0250000000000004</v>
      </c>
      <c r="M65" s="16">
        <v>7.1</v>
      </c>
      <c r="N65" s="15">
        <v>6.6</v>
      </c>
      <c r="O65" s="15">
        <v>7.15</v>
      </c>
      <c r="P65" s="15">
        <v>6.35</v>
      </c>
      <c r="Q65" s="15">
        <v>15.8</v>
      </c>
      <c r="R65" s="15">
        <v>7.8</v>
      </c>
      <c r="S65" s="15">
        <v>6.5</v>
      </c>
      <c r="T65" s="15">
        <v>9.9250000000000007</v>
      </c>
      <c r="U65" s="15">
        <v>2.7250000000000001</v>
      </c>
      <c r="V65" s="15">
        <v>9.65</v>
      </c>
      <c r="W65" s="15">
        <v>6.9</v>
      </c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11.4</v>
      </c>
      <c r="E66" s="79">
        <f t="shared" si="19"/>
        <v>1</v>
      </c>
      <c r="F66" s="78">
        <f t="shared" si="20"/>
        <v>11.4</v>
      </c>
      <c r="G66" s="72">
        <f>MAX(J66:BA66)</f>
        <v>11.4</v>
      </c>
      <c r="H66" s="72"/>
      <c r="I66" s="80" t="s">
        <v>15</v>
      </c>
      <c r="J66" s="15">
        <v>11.4</v>
      </c>
      <c r="K66" s="15"/>
      <c r="L66" s="15"/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14.6</v>
      </c>
      <c r="E67" s="79">
        <f t="shared" si="19"/>
        <v>2</v>
      </c>
      <c r="F67" s="78">
        <f t="shared" si="20"/>
        <v>7.3</v>
      </c>
      <c r="G67" s="72"/>
      <c r="H67" s="72">
        <f>MAX(J67:AZ67)</f>
        <v>10.074999999999999</v>
      </c>
      <c r="I67" s="80" t="s">
        <v>16</v>
      </c>
      <c r="J67" s="15">
        <v>10.074999999999999</v>
      </c>
      <c r="K67" s="15">
        <v>4.5250000000000004</v>
      </c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0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0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72.599999999999994</v>
      </c>
      <c r="E70" s="73">
        <f>SUM(E71:E76)</f>
        <v>6</v>
      </c>
      <c r="F70" s="72">
        <f t="shared" si="20"/>
        <v>12.1</v>
      </c>
      <c r="G70" s="152">
        <f>MAX(G71:G76)</f>
        <v>22.55</v>
      </c>
      <c r="H70" s="152">
        <f>H74</f>
        <v>0</v>
      </c>
      <c r="I70" s="85" t="s">
        <v>19</v>
      </c>
      <c r="J70" s="89">
        <f>COUNTIFS($J71:$BB76,"&gt;9,99",$J71:$BB76,"&lt;20")</f>
        <v>3</v>
      </c>
      <c r="K70" s="89">
        <f>COUNTIFS($J71:$BB76,"&gt;19,99")</f>
        <v>1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1">SUM(J71:AZ71)</f>
        <v>0</v>
      </c>
      <c r="E71" s="79">
        <f t="shared" ref="E71:E76" si="22">COUNT(J71:AZ71)</f>
        <v>0</v>
      </c>
      <c r="F71" s="78">
        <f t="shared" si="20"/>
        <v>0</v>
      </c>
      <c r="G71" s="72">
        <f>MAX(J71:BA71)</f>
        <v>0</v>
      </c>
      <c r="H71" s="72"/>
      <c r="I71" s="80" t="s">
        <v>13</v>
      </c>
      <c r="J71" s="15"/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1"/>
        <v>31.924999999999997</v>
      </c>
      <c r="E72" s="79">
        <f t="shared" si="22"/>
        <v>3</v>
      </c>
      <c r="F72" s="78">
        <f t="shared" si="20"/>
        <v>10.641666666666666</v>
      </c>
      <c r="G72" s="72">
        <f>MAX(J72:BA72)</f>
        <v>12.75</v>
      </c>
      <c r="H72" s="72"/>
      <c r="I72" s="80" t="s">
        <v>14</v>
      </c>
      <c r="J72" s="15">
        <v>12.75</v>
      </c>
      <c r="K72" s="15">
        <v>10.275</v>
      </c>
      <c r="L72" s="15">
        <v>8.9</v>
      </c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1"/>
        <v>22.55</v>
      </c>
      <c r="E73" s="79">
        <f t="shared" si="22"/>
        <v>1</v>
      </c>
      <c r="F73" s="78">
        <f t="shared" si="20"/>
        <v>22.55</v>
      </c>
      <c r="G73" s="72">
        <f>MAX(J73:BA73)</f>
        <v>22.55</v>
      </c>
      <c r="H73" s="72"/>
      <c r="I73" s="80" t="s">
        <v>15</v>
      </c>
      <c r="J73" s="15">
        <v>22.55</v>
      </c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1"/>
        <v>0</v>
      </c>
      <c r="E74" s="79">
        <f t="shared" si="22"/>
        <v>0</v>
      </c>
      <c r="F74" s="78">
        <f t="shared" si="20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1"/>
        <v>18.125</v>
      </c>
      <c r="E75" s="79">
        <f t="shared" si="22"/>
        <v>2</v>
      </c>
      <c r="F75" s="78">
        <f t="shared" si="20"/>
        <v>9.0625</v>
      </c>
      <c r="G75" s="72">
        <f>MAX(J75:BA75)</f>
        <v>12.475</v>
      </c>
      <c r="H75" s="72"/>
      <c r="I75" s="80" t="s">
        <v>17</v>
      </c>
      <c r="J75" s="15">
        <v>5.65</v>
      </c>
      <c r="K75" s="15">
        <v>12.475</v>
      </c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1"/>
        <v>0</v>
      </c>
      <c r="E76" s="79">
        <f t="shared" si="22"/>
        <v>0</v>
      </c>
      <c r="F76" s="78">
        <f t="shared" si="20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32.07</v>
      </c>
      <c r="E77" s="123">
        <f>SUM(E78:E83)</f>
        <v>6</v>
      </c>
      <c r="F77" s="84">
        <f t="shared" si="20"/>
        <v>5.3449999999999998</v>
      </c>
      <c r="G77" s="152">
        <f>MAX(G78:G83)</f>
        <v>10.5</v>
      </c>
      <c r="H77" s="152">
        <f>H81</f>
        <v>0</v>
      </c>
      <c r="I77" s="85" t="s">
        <v>19</v>
      </c>
      <c r="J77" s="89">
        <f>COUNTIFS($J78:$BB83,"&gt;9,99",$J78:$BB83,"&lt;20")</f>
        <v>1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6.8250000000000002</v>
      </c>
      <c r="E78" s="79">
        <f t="shared" ref="E78:E83" si="24">COUNT(J78:AZ78)</f>
        <v>1</v>
      </c>
      <c r="F78" s="78">
        <f t="shared" si="20"/>
        <v>6.8250000000000002</v>
      </c>
      <c r="G78" s="72">
        <f>MAX(J78:BA78)</f>
        <v>6.8250000000000002</v>
      </c>
      <c r="H78" s="72"/>
      <c r="I78" s="87" t="s">
        <v>13</v>
      </c>
      <c r="J78" s="15">
        <v>6.8250000000000002</v>
      </c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5.62</v>
      </c>
      <c r="E79" s="79">
        <f t="shared" si="24"/>
        <v>3</v>
      </c>
      <c r="F79" s="78">
        <f t="shared" si="20"/>
        <v>1.8733333333333333</v>
      </c>
      <c r="G79" s="72">
        <f>MAX(J79:BA79)</f>
        <v>3.35</v>
      </c>
      <c r="H79" s="72"/>
      <c r="I79" s="80" t="s">
        <v>14</v>
      </c>
      <c r="J79" s="15">
        <v>3.35</v>
      </c>
      <c r="K79" s="15">
        <v>1.07</v>
      </c>
      <c r="L79" s="15">
        <v>1.2</v>
      </c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10.5</v>
      </c>
      <c r="E80" s="79">
        <f t="shared" si="24"/>
        <v>1</v>
      </c>
      <c r="F80" s="78">
        <f t="shared" si="20"/>
        <v>10.5</v>
      </c>
      <c r="G80" s="72">
        <f>MAX(J80:BA80)</f>
        <v>10.5</v>
      </c>
      <c r="H80" s="72"/>
      <c r="I80" s="80" t="s">
        <v>15</v>
      </c>
      <c r="J80" s="15">
        <v>10.5</v>
      </c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0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9.125</v>
      </c>
      <c r="E82" s="79">
        <f t="shared" si="24"/>
        <v>1</v>
      </c>
      <c r="F82" s="78">
        <f t="shared" si="20"/>
        <v>9.125</v>
      </c>
      <c r="G82" s="72">
        <f>MAX(J82:BA82)</f>
        <v>9.125</v>
      </c>
      <c r="H82" s="72"/>
      <c r="I82" s="80" t="s">
        <v>17</v>
      </c>
      <c r="J82" s="15">
        <v>9.125</v>
      </c>
      <c r="K82" s="15"/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0</v>
      </c>
      <c r="E83" s="79">
        <f t="shared" si="24"/>
        <v>0</v>
      </c>
      <c r="F83" s="78">
        <f t="shared" si="20"/>
        <v>0</v>
      </c>
      <c r="G83" s="72">
        <f>MAX(J83:BA83)</f>
        <v>0</v>
      </c>
      <c r="H83" s="72"/>
      <c r="I83" s="80" t="s">
        <v>18</v>
      </c>
      <c r="J83" s="15"/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22.925000000000001</v>
      </c>
      <c r="E84" s="125">
        <f>SUM(E85:E90)</f>
        <v>3</v>
      </c>
      <c r="F84" s="124">
        <f>IF(E84=0,0,D84/E84)</f>
        <v>7.6416666666666666</v>
      </c>
      <c r="G84" s="154">
        <f>MAX(G85:G90)</f>
        <v>15</v>
      </c>
      <c r="H84" s="154">
        <f>H88</f>
        <v>0</v>
      </c>
      <c r="I84" s="126" t="s">
        <v>19</v>
      </c>
      <c r="J84" s="127">
        <f>COUNTIFS($J85:$BB90,"&gt;9,99",$J85:$BB90,"&lt;20")</f>
        <v>1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0</v>
      </c>
      <c r="E85" s="46">
        <f t="shared" ref="E85:E90" si="26">COUNT(J85:AZ85)</f>
        <v>0</v>
      </c>
      <c r="F85" s="45">
        <f t="shared" ref="F85:F140" si="27">IF(E85=0,0,D85/E85)</f>
        <v>0</v>
      </c>
      <c r="G85" s="40">
        <f>MAX(J85:BA85)</f>
        <v>0</v>
      </c>
      <c r="H85" s="40"/>
      <c r="I85" s="52" t="s">
        <v>13</v>
      </c>
      <c r="J85" s="15"/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7.9250000000000007</v>
      </c>
      <c r="E86" s="46">
        <f t="shared" si="26"/>
        <v>2</v>
      </c>
      <c r="F86" s="45">
        <f t="shared" si="27"/>
        <v>3.9625000000000004</v>
      </c>
      <c r="G86" s="40">
        <f>MAX(J86:BA86)</f>
        <v>6.45</v>
      </c>
      <c r="H86" s="40"/>
      <c r="I86" s="52" t="s">
        <v>14</v>
      </c>
      <c r="J86" s="15">
        <v>1.4750000000000001</v>
      </c>
      <c r="K86" s="15">
        <v>6.45</v>
      </c>
      <c r="L86" s="15"/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0</v>
      </c>
      <c r="E87" s="46">
        <f t="shared" si="26"/>
        <v>0</v>
      </c>
      <c r="F87" s="45">
        <f t="shared" si="27"/>
        <v>0</v>
      </c>
      <c r="G87" s="40">
        <f>MAX(J87:BA87)</f>
        <v>0</v>
      </c>
      <c r="H87" s="40"/>
      <c r="I87" s="52" t="s">
        <v>15</v>
      </c>
      <c r="J87" s="15"/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15</v>
      </c>
      <c r="E89" s="46">
        <f t="shared" si="26"/>
        <v>1</v>
      </c>
      <c r="F89" s="45">
        <f t="shared" si="27"/>
        <v>15</v>
      </c>
      <c r="G89" s="40">
        <f>MAX(J89:BA89)</f>
        <v>15</v>
      </c>
      <c r="H89" s="40"/>
      <c r="I89" s="52" t="s">
        <v>17</v>
      </c>
      <c r="J89" s="15">
        <v>15</v>
      </c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0</v>
      </c>
      <c r="E91" s="41">
        <f>SUM(E92:E97)</f>
        <v>0</v>
      </c>
      <c r="F91" s="40">
        <f t="shared" si="27"/>
        <v>0</v>
      </c>
      <c r="G91" s="151">
        <f>MAX(G92:G97)</f>
        <v>0</v>
      </c>
      <c r="H91" s="151">
        <f>H95</f>
        <v>0</v>
      </c>
      <c r="I91" s="53" t="s">
        <v>19</v>
      </c>
      <c r="J91" s="54">
        <f>COUNTIFS($J92:$BB97,"&gt;9,99",$J92:$BB97,"&lt;20")</f>
        <v>0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0</v>
      </c>
      <c r="E92" s="46">
        <f t="shared" ref="E92:E97" si="29">COUNT(J92:AZ92)</f>
        <v>0</v>
      </c>
      <c r="F92" s="45">
        <f t="shared" si="27"/>
        <v>0</v>
      </c>
      <c r="G92" s="40">
        <f>MAX(J92:BA92)</f>
        <v>0</v>
      </c>
      <c r="H92" s="40"/>
      <c r="I92" s="52" t="s">
        <v>13</v>
      </c>
      <c r="J92" s="15"/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0</v>
      </c>
      <c r="E93" s="46">
        <f t="shared" si="29"/>
        <v>0</v>
      </c>
      <c r="F93" s="45">
        <f t="shared" si="27"/>
        <v>0</v>
      </c>
      <c r="G93" s="40">
        <f>MAX(J93:BA93)</f>
        <v>0</v>
      </c>
      <c r="H93" s="40"/>
      <c r="I93" s="52" t="s">
        <v>14</v>
      </c>
      <c r="J93" s="15"/>
      <c r="K93" s="15"/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0</v>
      </c>
      <c r="E94" s="46">
        <f t="shared" si="29"/>
        <v>0</v>
      </c>
      <c r="F94" s="45">
        <f t="shared" si="27"/>
        <v>0</v>
      </c>
      <c r="G94" s="40">
        <f>MAX(J94:BA94)</f>
        <v>0</v>
      </c>
      <c r="H94" s="40"/>
      <c r="I94" s="52" t="s">
        <v>15</v>
      </c>
      <c r="J94" s="15"/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MAX(J96:BA96)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97.674999999999983</v>
      </c>
      <c r="E98" s="41">
        <f>SUM(E99:E104)</f>
        <v>9</v>
      </c>
      <c r="F98" s="40">
        <f t="shared" si="27"/>
        <v>10.852777777777776</v>
      </c>
      <c r="G98" s="151">
        <f>MAX(G99:G104)</f>
        <v>15.85</v>
      </c>
      <c r="H98" s="151">
        <f>H102</f>
        <v>10.225</v>
      </c>
      <c r="I98" s="53" t="s">
        <v>19</v>
      </c>
      <c r="J98" s="54">
        <f>COUNTIFS($J99:$BB104,"&gt;9,99",$J99:$BB104,"&lt;20")</f>
        <v>7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1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0</v>
      </c>
      <c r="E99" s="46">
        <f t="shared" ref="E99:E104" si="31">COUNT(J99:AZ99)</f>
        <v>0</v>
      </c>
      <c r="F99" s="45">
        <f t="shared" si="27"/>
        <v>0</v>
      </c>
      <c r="G99" s="40">
        <f>MAX(J99:BA99)</f>
        <v>0</v>
      </c>
      <c r="H99" s="40"/>
      <c r="I99" s="52" t="s">
        <v>13</v>
      </c>
      <c r="J99" s="15"/>
      <c r="K99" s="15"/>
      <c r="L99" s="15"/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0</v>
      </c>
      <c r="E100" s="46">
        <f t="shared" si="31"/>
        <v>0</v>
      </c>
      <c r="F100" s="45">
        <f t="shared" si="27"/>
        <v>0</v>
      </c>
      <c r="G100" s="40">
        <f>MAX(J100:BA100)</f>
        <v>0</v>
      </c>
      <c r="H100" s="40"/>
      <c r="I100" s="52" t="s">
        <v>14</v>
      </c>
      <c r="J100" s="15"/>
      <c r="K100" s="15"/>
      <c r="L100" s="15"/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83.974999999999994</v>
      </c>
      <c r="E101" s="46">
        <f t="shared" si="31"/>
        <v>7</v>
      </c>
      <c r="F101" s="45">
        <f t="shared" si="27"/>
        <v>11.99642857142857</v>
      </c>
      <c r="G101" s="40">
        <f>MAX(J101:BA101)</f>
        <v>15.85</v>
      </c>
      <c r="H101" s="40"/>
      <c r="I101" s="52" t="s">
        <v>15</v>
      </c>
      <c r="J101" s="15">
        <v>10.475</v>
      </c>
      <c r="K101" s="15">
        <v>12.925000000000001</v>
      </c>
      <c r="L101" s="15">
        <v>8.2249999999999996</v>
      </c>
      <c r="M101" s="16">
        <v>10.7</v>
      </c>
      <c r="N101" s="15">
        <v>13.2</v>
      </c>
      <c r="O101" s="15">
        <v>12.6</v>
      </c>
      <c r="P101" s="15">
        <v>15.85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10.225</v>
      </c>
      <c r="E102" s="46">
        <f t="shared" si="31"/>
        <v>1</v>
      </c>
      <c r="F102" s="45">
        <f t="shared" si="27"/>
        <v>10.225</v>
      </c>
      <c r="G102" s="40"/>
      <c r="H102" s="40">
        <f>MAX(J102:AZ102)</f>
        <v>10.225</v>
      </c>
      <c r="I102" s="52" t="s">
        <v>16</v>
      </c>
      <c r="J102" s="15">
        <v>10.225</v>
      </c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0</v>
      </c>
      <c r="E103" s="46">
        <f t="shared" si="31"/>
        <v>0</v>
      </c>
      <c r="F103" s="45">
        <f t="shared" si="27"/>
        <v>0</v>
      </c>
      <c r="G103" s="40">
        <f>MAX(J103:BA103)</f>
        <v>0</v>
      </c>
      <c r="H103" s="40"/>
      <c r="I103" s="52" t="s">
        <v>17</v>
      </c>
      <c r="J103" s="15"/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3.4750000000000001</v>
      </c>
      <c r="E104" s="46">
        <f t="shared" si="31"/>
        <v>1</v>
      </c>
      <c r="F104" s="45">
        <f t="shared" si="27"/>
        <v>3.4750000000000001</v>
      </c>
      <c r="G104" s="40">
        <f>MAX(J104:BA104)</f>
        <v>3.4750000000000001</v>
      </c>
      <c r="H104" s="40"/>
      <c r="I104" s="52" t="s">
        <v>18</v>
      </c>
      <c r="J104" s="15">
        <v>3.4750000000000001</v>
      </c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12.3</v>
      </c>
      <c r="E105" s="41">
        <f>SUM(E106:E111)</f>
        <v>1</v>
      </c>
      <c r="F105" s="40">
        <f t="shared" si="27"/>
        <v>12.3</v>
      </c>
      <c r="G105" s="151">
        <f>MAX(G106:G111)</f>
        <v>12.3</v>
      </c>
      <c r="H105" s="151">
        <f>H109</f>
        <v>0</v>
      </c>
      <c r="I105" s="53" t="s">
        <v>19</v>
      </c>
      <c r="J105" s="54">
        <f>COUNTIFS($J106:$BB111,"&gt;9,99",$J106:$BB111,"&lt;20")</f>
        <v>1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0</v>
      </c>
      <c r="E106" s="46">
        <f t="shared" ref="E106:E111" si="33">COUNT(J106:AZ106)</f>
        <v>0</v>
      </c>
      <c r="F106" s="45">
        <f t="shared" si="27"/>
        <v>0</v>
      </c>
      <c r="G106" s="40">
        <f t="shared" ref="G106:G111" si="34">MAX(J106:BA106)</f>
        <v>0</v>
      </c>
      <c r="H106" s="40"/>
      <c r="I106" s="52" t="s">
        <v>13</v>
      </c>
      <c r="J106" s="15"/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0</v>
      </c>
      <c r="E107" s="46">
        <f t="shared" si="33"/>
        <v>0</v>
      </c>
      <c r="F107" s="45">
        <f t="shared" si="27"/>
        <v>0</v>
      </c>
      <c r="G107" s="40">
        <f t="shared" si="34"/>
        <v>0</v>
      </c>
      <c r="H107" s="40"/>
      <c r="I107" s="52" t="s">
        <v>14</v>
      </c>
      <c r="J107" s="15"/>
      <c r="K107" s="15"/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12.3</v>
      </c>
      <c r="E108" s="46">
        <f t="shared" si="33"/>
        <v>1</v>
      </c>
      <c r="F108" s="45">
        <f t="shared" si="27"/>
        <v>12.3</v>
      </c>
      <c r="G108" s="40">
        <f t="shared" si="34"/>
        <v>12.3</v>
      </c>
      <c r="H108" s="40"/>
      <c r="I108" s="52" t="s">
        <v>15</v>
      </c>
      <c r="J108" s="15">
        <v>12.3</v>
      </c>
      <c r="K108" s="15"/>
      <c r="L108" s="15"/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0</v>
      </c>
      <c r="E110" s="46">
        <f t="shared" si="33"/>
        <v>0</v>
      </c>
      <c r="F110" s="45">
        <f t="shared" si="27"/>
        <v>0</v>
      </c>
      <c r="G110" s="40">
        <f t="shared" si="34"/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0</v>
      </c>
      <c r="E111" s="46">
        <f t="shared" si="33"/>
        <v>0</v>
      </c>
      <c r="F111" s="45">
        <f t="shared" si="27"/>
        <v>0</v>
      </c>
      <c r="G111" s="40">
        <f t="shared" si="34"/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0</v>
      </c>
      <c r="E112" s="41">
        <f>SUM(E113:E118)</f>
        <v>0</v>
      </c>
      <c r="F112" s="40">
        <f t="shared" si="27"/>
        <v>0</v>
      </c>
      <c r="G112" s="151">
        <f>MAX(G113:G118)</f>
        <v>0</v>
      </c>
      <c r="H112" s="151">
        <f>H116</f>
        <v>0</v>
      </c>
      <c r="I112" s="53" t="s">
        <v>19</v>
      </c>
      <c r="J112" s="54">
        <f>COUNTIFS($J113:$BB118,"&gt;9,99",$J113:$BB118,"&lt;20")</f>
        <v>0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MAX(J113:BA113)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MAX(J114:BA114)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0</v>
      </c>
      <c r="E115" s="46">
        <f t="shared" si="36"/>
        <v>0</v>
      </c>
      <c r="F115" s="45">
        <f t="shared" si="27"/>
        <v>0</v>
      </c>
      <c r="G115" s="40">
        <f>MAX(J115:BA115)</f>
        <v>0</v>
      </c>
      <c r="H115" s="40"/>
      <c r="I115" s="52" t="s">
        <v>15</v>
      </c>
      <c r="J115" s="15"/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7.85</v>
      </c>
      <c r="E119" s="41">
        <f>SUM(E120:E125)</f>
        <v>1</v>
      </c>
      <c r="F119" s="40">
        <f t="shared" si="27"/>
        <v>7.85</v>
      </c>
      <c r="G119" s="151">
        <f>MAX(G120:G125)</f>
        <v>7.85</v>
      </c>
      <c r="H119" s="151">
        <f>H123</f>
        <v>0</v>
      </c>
      <c r="I119" s="53" t="s">
        <v>19</v>
      </c>
      <c r="J119" s="54">
        <f>COUNTIFS($J120:$BB125,"&gt;9,99",$J120:$BB125,"&lt;20")</f>
        <v>0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0</v>
      </c>
      <c r="E120" s="46">
        <f t="shared" ref="E120:E125" si="38">COUNT(J120:AZ120)</f>
        <v>0</v>
      </c>
      <c r="F120" s="45">
        <f t="shared" si="27"/>
        <v>0</v>
      </c>
      <c r="G120" s="40">
        <f>MAX(J120:BA120)</f>
        <v>0</v>
      </c>
      <c r="H120" s="40"/>
      <c r="I120" s="52" t="s">
        <v>13</v>
      </c>
      <c r="J120" s="15"/>
      <c r="K120" s="15"/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0</v>
      </c>
      <c r="E121" s="46">
        <f t="shared" si="38"/>
        <v>0</v>
      </c>
      <c r="F121" s="45">
        <f t="shared" si="27"/>
        <v>0</v>
      </c>
      <c r="G121" s="40">
        <f>MAX(J121:BA121)</f>
        <v>0</v>
      </c>
      <c r="H121" s="40"/>
      <c r="I121" s="52" t="s">
        <v>14</v>
      </c>
      <c r="J121" s="15"/>
      <c r="K121" s="15"/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7.85</v>
      </c>
      <c r="E122" s="46">
        <f t="shared" si="38"/>
        <v>1</v>
      </c>
      <c r="F122" s="45">
        <f t="shared" si="27"/>
        <v>7.85</v>
      </c>
      <c r="G122" s="40">
        <f>MAX(J122:BA122)</f>
        <v>7.85</v>
      </c>
      <c r="H122" s="40"/>
      <c r="I122" s="52" t="s">
        <v>15</v>
      </c>
      <c r="J122" s="15">
        <v>7.85</v>
      </c>
      <c r="K122" s="15"/>
      <c r="L122" s="15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0</v>
      </c>
      <c r="E124" s="46">
        <f t="shared" si="38"/>
        <v>0</v>
      </c>
      <c r="F124" s="45">
        <f t="shared" si="27"/>
        <v>0</v>
      </c>
      <c r="G124" s="40">
        <f>MAX(J124:BA124)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MAX(J125:BA125)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98.924999999999997</v>
      </c>
      <c r="E126" s="41">
        <f>SUM(E127:E132)</f>
        <v>9</v>
      </c>
      <c r="F126" s="40">
        <f t="shared" si="27"/>
        <v>10.991666666666667</v>
      </c>
      <c r="G126" s="151">
        <f>MAX(G127:G132)</f>
        <v>17.3</v>
      </c>
      <c r="H126" s="151">
        <f>H130</f>
        <v>0</v>
      </c>
      <c r="I126" s="53" t="s">
        <v>19</v>
      </c>
      <c r="J126" s="54">
        <f>COUNTIFS($J127:$BB132,"&gt;9,99",$J127:$BB132,"&lt;20")</f>
        <v>5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0</v>
      </c>
      <c r="E127" s="46">
        <f t="shared" ref="E127:E132" si="40">COUNT(J127:AZ127)</f>
        <v>0</v>
      </c>
      <c r="F127" s="45">
        <f t="shared" si="27"/>
        <v>0</v>
      </c>
      <c r="G127" s="40">
        <f>MAX(J127:BA127)</f>
        <v>0</v>
      </c>
      <c r="H127" s="40"/>
      <c r="I127" s="52" t="s">
        <v>13</v>
      </c>
      <c r="J127" s="15"/>
      <c r="K127" s="15"/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41.3</v>
      </c>
      <c r="E128" s="46">
        <f t="shared" si="40"/>
        <v>5</v>
      </c>
      <c r="F128" s="45">
        <f t="shared" si="27"/>
        <v>8.26</v>
      </c>
      <c r="G128" s="40">
        <f>MAX(J128:BA128)</f>
        <v>12.225</v>
      </c>
      <c r="H128" s="40"/>
      <c r="I128" s="52" t="s">
        <v>14</v>
      </c>
      <c r="J128" s="15">
        <v>7.5</v>
      </c>
      <c r="K128" s="15">
        <v>7.6</v>
      </c>
      <c r="L128" s="15">
        <v>8.0749999999999993</v>
      </c>
      <c r="M128" s="16">
        <v>12.225</v>
      </c>
      <c r="N128" s="15">
        <v>5.9</v>
      </c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57.625</v>
      </c>
      <c r="E129" s="46">
        <f t="shared" si="40"/>
        <v>4</v>
      </c>
      <c r="F129" s="45">
        <f t="shared" si="27"/>
        <v>14.40625</v>
      </c>
      <c r="G129" s="40">
        <f>MAX(J129:BA129)</f>
        <v>17.3</v>
      </c>
      <c r="H129" s="40"/>
      <c r="I129" s="52" t="s">
        <v>15</v>
      </c>
      <c r="J129" s="15">
        <v>12.75</v>
      </c>
      <c r="K129" s="15">
        <v>17.3</v>
      </c>
      <c r="L129" s="15">
        <v>13</v>
      </c>
      <c r="M129" s="16">
        <v>14.574999999999999</v>
      </c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0</v>
      </c>
      <c r="E130" s="46">
        <f t="shared" si="40"/>
        <v>0</v>
      </c>
      <c r="F130" s="45">
        <f t="shared" si="27"/>
        <v>0</v>
      </c>
      <c r="G130" s="40"/>
      <c r="H130" s="40">
        <f>MAX(J130:AZ130)</f>
        <v>0</v>
      </c>
      <c r="I130" s="52" t="s">
        <v>16</v>
      </c>
      <c r="J130" s="15"/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MAX(J132:BA132)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21.75</v>
      </c>
      <c r="E133" s="41">
        <f>SUM(E134:E139)</f>
        <v>2</v>
      </c>
      <c r="F133" s="40">
        <f t="shared" si="27"/>
        <v>10.875</v>
      </c>
      <c r="G133" s="151">
        <f>MAX(G134:G139)</f>
        <v>12.375</v>
      </c>
      <c r="H133" s="151">
        <f>H137</f>
        <v>0</v>
      </c>
      <c r="I133" s="53" t="s">
        <v>19</v>
      </c>
      <c r="J133" s="54">
        <f>COUNTIFS($J134:$BB139,"&gt;9,99",$J134:$BB139,"&lt;20")</f>
        <v>1</v>
      </c>
      <c r="K133" s="54">
        <f>COUNTIFS($J134:$BB139,"&gt;19,99")</f>
        <v>0</v>
      </c>
      <c r="L133" s="54">
        <f>COUNTIFS($J137:$BA137,"&gt;4,99",$J137:$BA137,"&lt;9,99")</f>
        <v>0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0</v>
      </c>
      <c r="E134" s="46">
        <f t="shared" ref="E134:E139" si="42">COUNT(J134:AZ134)</f>
        <v>0</v>
      </c>
      <c r="F134" s="45">
        <f t="shared" si="27"/>
        <v>0</v>
      </c>
      <c r="G134" s="40">
        <f>MAX(J134:BA134)</f>
        <v>0</v>
      </c>
      <c r="H134" s="40"/>
      <c r="I134" s="52" t="s">
        <v>13</v>
      </c>
      <c r="J134" s="15"/>
      <c r="K134" s="15"/>
      <c r="L134" s="15"/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9.375</v>
      </c>
      <c r="E135" s="46">
        <f t="shared" si="42"/>
        <v>1</v>
      </c>
      <c r="F135" s="45">
        <f t="shared" si="27"/>
        <v>9.375</v>
      </c>
      <c r="G135" s="40">
        <f>MAX(J135:BA135)</f>
        <v>9.375</v>
      </c>
      <c r="H135" s="40"/>
      <c r="I135" s="52" t="s">
        <v>14</v>
      </c>
      <c r="J135" s="15">
        <v>9.375</v>
      </c>
      <c r="K135" s="15"/>
      <c r="L135" s="15"/>
      <c r="M135" s="16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12.375</v>
      </c>
      <c r="E136" s="46">
        <f t="shared" si="42"/>
        <v>1</v>
      </c>
      <c r="F136" s="45">
        <f t="shared" si="27"/>
        <v>12.375</v>
      </c>
      <c r="G136" s="40">
        <f>MAX(J136:BA136)</f>
        <v>12.375</v>
      </c>
      <c r="H136" s="40"/>
      <c r="I136" s="52" t="s">
        <v>15</v>
      </c>
      <c r="J136" s="15">
        <v>12.375</v>
      </c>
      <c r="K136" s="15"/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0</v>
      </c>
      <c r="E137" s="46">
        <f t="shared" si="42"/>
        <v>0</v>
      </c>
      <c r="F137" s="45">
        <f t="shared" si="27"/>
        <v>0</v>
      </c>
      <c r="G137" s="40"/>
      <c r="H137" s="40">
        <f>MAX(J137:AZ137)</f>
        <v>0</v>
      </c>
      <c r="I137" s="52" t="s">
        <v>16</v>
      </c>
      <c r="J137" s="15"/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0</v>
      </c>
      <c r="E138" s="46">
        <f t="shared" si="42"/>
        <v>0</v>
      </c>
      <c r="F138" s="45">
        <f t="shared" si="27"/>
        <v>0</v>
      </c>
      <c r="G138" s="40">
        <f>MAX(J138:BA138)</f>
        <v>0</v>
      </c>
      <c r="H138" s="40"/>
      <c r="I138" s="52" t="s">
        <v>17</v>
      </c>
      <c r="J138" s="15"/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0</v>
      </c>
      <c r="E139" s="46">
        <f t="shared" si="42"/>
        <v>0</v>
      </c>
      <c r="F139" s="45">
        <f t="shared" si="27"/>
        <v>0</v>
      </c>
      <c r="G139" s="40">
        <f>MAX(J139:BA139)</f>
        <v>0</v>
      </c>
      <c r="H139" s="40"/>
      <c r="I139" s="52" t="s">
        <v>18</v>
      </c>
      <c r="J139" s="15"/>
      <c r="K139" s="15"/>
      <c r="L139" s="15"/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31.225000000000001</v>
      </c>
      <c r="E140" s="41">
        <f>SUM(E141:E146)</f>
        <v>4</v>
      </c>
      <c r="F140" s="40">
        <f t="shared" si="27"/>
        <v>7.8062500000000004</v>
      </c>
      <c r="G140" s="151">
        <f>MAX(G141:G146)</f>
        <v>9.2249999999999996</v>
      </c>
      <c r="H140" s="151">
        <f>H144</f>
        <v>0</v>
      </c>
      <c r="I140" s="53" t="s">
        <v>19</v>
      </c>
      <c r="J140" s="54">
        <f>COUNTIFS($J141:$BB146,"&gt;9,99",$J141:$BB146,"&lt;20")</f>
        <v>0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7.75</v>
      </c>
      <c r="E141" s="46">
        <f t="shared" ref="E141:E146" si="44">COUNT(J141:AZ141)</f>
        <v>1</v>
      </c>
      <c r="F141" s="45">
        <f t="shared" ref="F141:F160" si="45">IF(E141=0,0,D141/E141)</f>
        <v>7.75</v>
      </c>
      <c r="G141" s="40">
        <f>MAX(J141:BA141)</f>
        <v>7.75</v>
      </c>
      <c r="H141" s="40"/>
      <c r="I141" s="52" t="s">
        <v>13</v>
      </c>
      <c r="J141" s="15">
        <v>7.75</v>
      </c>
      <c r="K141" s="15"/>
      <c r="L141" s="15"/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16.100000000000001</v>
      </c>
      <c r="E142" s="46">
        <f t="shared" si="44"/>
        <v>2</v>
      </c>
      <c r="F142" s="45">
        <f t="shared" si="45"/>
        <v>8.0500000000000007</v>
      </c>
      <c r="G142" s="40">
        <f>MAX(J142:BA142)</f>
        <v>9.2249999999999996</v>
      </c>
      <c r="H142" s="40"/>
      <c r="I142" s="52" t="s">
        <v>14</v>
      </c>
      <c r="J142" s="15">
        <v>6.875</v>
      </c>
      <c r="K142" s="15">
        <v>9.2249999999999996</v>
      </c>
      <c r="L142" s="15"/>
      <c r="M142" s="16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0</v>
      </c>
      <c r="E143" s="46">
        <f t="shared" si="44"/>
        <v>0</v>
      </c>
      <c r="F143" s="45">
        <f t="shared" si="45"/>
        <v>0</v>
      </c>
      <c r="G143" s="40">
        <f>MAX(J143:BA143)</f>
        <v>0</v>
      </c>
      <c r="H143" s="40"/>
      <c r="I143" s="52" t="s">
        <v>15</v>
      </c>
      <c r="J143" s="15"/>
      <c r="K143" s="15"/>
      <c r="L143" s="15"/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0</v>
      </c>
      <c r="E144" s="46">
        <f t="shared" si="44"/>
        <v>0</v>
      </c>
      <c r="F144" s="45">
        <f t="shared" si="45"/>
        <v>0</v>
      </c>
      <c r="G144" s="40"/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7.375</v>
      </c>
      <c r="E145" s="46">
        <f t="shared" si="44"/>
        <v>1</v>
      </c>
      <c r="F145" s="45">
        <f t="shared" si="45"/>
        <v>7.375</v>
      </c>
      <c r="G145" s="40">
        <f>MAX(J145:BA145)</f>
        <v>7.375</v>
      </c>
      <c r="H145" s="40"/>
      <c r="I145" s="52" t="s">
        <v>17</v>
      </c>
      <c r="J145" s="15">
        <v>7.375</v>
      </c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0</v>
      </c>
      <c r="E146" s="46">
        <f t="shared" si="44"/>
        <v>0</v>
      </c>
      <c r="F146" s="45">
        <f t="shared" si="45"/>
        <v>0</v>
      </c>
      <c r="G146" s="40">
        <f>MAX(J146:BA146)</f>
        <v>0</v>
      </c>
      <c r="H146" s="40"/>
      <c r="I146" s="52" t="s">
        <v>18</v>
      </c>
      <c r="J146" s="15"/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44.9</v>
      </c>
      <c r="E147" s="122">
        <f>SUM(E148:E153)</f>
        <v>8</v>
      </c>
      <c r="F147" s="50">
        <f t="shared" si="45"/>
        <v>5.6124999999999998</v>
      </c>
      <c r="G147" s="151">
        <f>MAX(G148:G153)</f>
        <v>7.4249999999999998</v>
      </c>
      <c r="H147" s="151">
        <f>H151</f>
        <v>0</v>
      </c>
      <c r="I147" s="53" t="s">
        <v>19</v>
      </c>
      <c r="J147" s="54">
        <f>COUNTIFS($J148:$BB153,"&gt;9,99",$J148:$BB153,"&lt;20")</f>
        <v>0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6">SUM(J148:AZ148)</f>
        <v>22.875</v>
      </c>
      <c r="E148" s="46">
        <f t="shared" ref="E148:E160" si="47">COUNT(J148:AZ148)</f>
        <v>4</v>
      </c>
      <c r="F148" s="45">
        <f t="shared" si="45"/>
        <v>5.71875</v>
      </c>
      <c r="G148" s="40">
        <f>MAX(J148:BA148)</f>
        <v>6.35</v>
      </c>
      <c r="H148" s="40"/>
      <c r="I148" s="62" t="s">
        <v>13</v>
      </c>
      <c r="J148" s="15">
        <v>6.35</v>
      </c>
      <c r="K148" s="15">
        <v>6.25</v>
      </c>
      <c r="L148" s="15">
        <v>4.1500000000000004</v>
      </c>
      <c r="M148" s="16">
        <v>6.125</v>
      </c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6"/>
        <v>22.024999999999999</v>
      </c>
      <c r="E149" s="46">
        <f t="shared" si="47"/>
        <v>4</v>
      </c>
      <c r="F149" s="45">
        <f t="shared" si="45"/>
        <v>5.5062499999999996</v>
      </c>
      <c r="G149" s="40">
        <f>MAX(J149:BA149)</f>
        <v>7.4249999999999998</v>
      </c>
      <c r="H149" s="40"/>
      <c r="I149" s="52" t="s">
        <v>14</v>
      </c>
      <c r="J149" s="15">
        <v>4.6749999999999998</v>
      </c>
      <c r="K149" s="15">
        <v>4.7</v>
      </c>
      <c r="L149" s="15">
        <v>7.4249999999999998</v>
      </c>
      <c r="M149" s="16">
        <v>5.2249999999999996</v>
      </c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6"/>
        <v>0</v>
      </c>
      <c r="E150" s="46">
        <f t="shared" si="47"/>
        <v>0</v>
      </c>
      <c r="F150" s="45">
        <f t="shared" si="45"/>
        <v>0</v>
      </c>
      <c r="G150" s="40">
        <f>MAX(J150:BA150)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6"/>
        <v>0</v>
      </c>
      <c r="E151" s="46">
        <f t="shared" si="47"/>
        <v>0</v>
      </c>
      <c r="F151" s="45">
        <f t="shared" si="45"/>
        <v>0</v>
      </c>
      <c r="G151" s="40"/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6"/>
        <v>0</v>
      </c>
      <c r="E152" s="46">
        <f t="shared" si="47"/>
        <v>0</v>
      </c>
      <c r="F152" s="45">
        <f t="shared" si="45"/>
        <v>0</v>
      </c>
      <c r="G152" s="40">
        <f>MAX(J152:BA152)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6"/>
        <v>0</v>
      </c>
      <c r="E153" s="46">
        <f t="shared" si="47"/>
        <v>0</v>
      </c>
      <c r="F153" s="45">
        <f t="shared" si="45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17.074999999999999</v>
      </c>
      <c r="E154" s="122">
        <f>SUM(E155:E160)</f>
        <v>3</v>
      </c>
      <c r="F154" s="50">
        <f t="shared" si="45"/>
        <v>5.6916666666666664</v>
      </c>
      <c r="G154" s="151">
        <f>MAX(G155:G160)</f>
        <v>6.0750000000000002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5.4249999999999998</v>
      </c>
      <c r="E155" s="247">
        <f t="shared" si="47"/>
        <v>1</v>
      </c>
      <c r="F155" s="51">
        <f t="shared" si="45"/>
        <v>5.4249999999999998</v>
      </c>
      <c r="G155" s="50">
        <f t="shared" ref="G155:G157" si="49">MAX(J155:BA155)</f>
        <v>5.4249999999999998</v>
      </c>
      <c r="H155" s="50"/>
      <c r="I155" s="62" t="s">
        <v>13</v>
      </c>
      <c r="J155" s="15">
        <v>5.4249999999999998</v>
      </c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11.65</v>
      </c>
      <c r="E156" s="247">
        <f t="shared" si="47"/>
        <v>2</v>
      </c>
      <c r="F156" s="51">
        <f t="shared" si="45"/>
        <v>5.8250000000000002</v>
      </c>
      <c r="G156" s="50">
        <f t="shared" si="49"/>
        <v>6.0750000000000002</v>
      </c>
      <c r="H156" s="50"/>
      <c r="I156" s="52" t="s">
        <v>14</v>
      </c>
      <c r="J156" s="15">
        <v>6.0750000000000002</v>
      </c>
      <c r="K156" s="15">
        <v>5.5750000000000002</v>
      </c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7"/>
        <v>0</v>
      </c>
      <c r="F157" s="51">
        <f t="shared" si="45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7"/>
        <v>0</v>
      </c>
      <c r="F158" s="51">
        <f t="shared" si="45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7"/>
        <v>0</v>
      </c>
      <c r="F159" s="51">
        <f t="shared" si="45"/>
        <v>0</v>
      </c>
      <c r="G159" s="50">
        <f t="shared" ref="G159:G160" si="50">MAX(J159:BA159)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7"/>
        <v>0</v>
      </c>
      <c r="F160" s="51">
        <f t="shared" si="45"/>
        <v>0</v>
      </c>
      <c r="G160" s="50">
        <f t="shared" si="50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52.3</v>
      </c>
      <c r="E161" s="129">
        <f>SUM(E162:E167)</f>
        <v>7</v>
      </c>
      <c r="F161" s="128">
        <f>IF(E161=0,0,D161/E161)</f>
        <v>7.4714285714285706</v>
      </c>
      <c r="G161" s="155">
        <f>MAX(G162:G167)</f>
        <v>11.775</v>
      </c>
      <c r="H161" s="155">
        <f>H165</f>
        <v>0</v>
      </c>
      <c r="I161" s="130" t="s">
        <v>19</v>
      </c>
      <c r="J161" s="131">
        <f>COUNTIFS($J162:$BB167,"&gt;9,99",$J162:$BB167,"&lt;20")</f>
        <v>1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6.5750000000000002</v>
      </c>
      <c r="E162" s="97">
        <f t="shared" ref="E162:E167" si="52">COUNT(J162:AZ162)</f>
        <v>1</v>
      </c>
      <c r="F162" s="96">
        <f t="shared" ref="F162:F217" si="53">IF(E162=0,0,D162/E162)</f>
        <v>6.5750000000000002</v>
      </c>
      <c r="G162" s="92">
        <f>MAX(J162:BA162)</f>
        <v>6.5750000000000002</v>
      </c>
      <c r="H162" s="92"/>
      <c r="I162" s="98" t="s">
        <v>13</v>
      </c>
      <c r="J162" s="15">
        <v>6.5750000000000002</v>
      </c>
      <c r="K162" s="15"/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14.25</v>
      </c>
      <c r="E163" s="97">
        <f t="shared" si="52"/>
        <v>2</v>
      </c>
      <c r="F163" s="96">
        <f t="shared" si="53"/>
        <v>7.125</v>
      </c>
      <c r="G163" s="92">
        <f>MAX(J163:BA163)</f>
        <v>9</v>
      </c>
      <c r="H163" s="92"/>
      <c r="I163" s="98" t="s">
        <v>14</v>
      </c>
      <c r="J163" s="15">
        <v>5.25</v>
      </c>
      <c r="K163" s="15">
        <v>9</v>
      </c>
      <c r="L163" s="15"/>
      <c r="M163" s="16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31.475000000000001</v>
      </c>
      <c r="E164" s="97">
        <f t="shared" si="52"/>
        <v>4</v>
      </c>
      <c r="F164" s="96">
        <f t="shared" si="53"/>
        <v>7.8687500000000004</v>
      </c>
      <c r="G164" s="92">
        <f>MAX(J164:BA164)</f>
        <v>11.775</v>
      </c>
      <c r="H164" s="92"/>
      <c r="I164" s="98" t="s">
        <v>15</v>
      </c>
      <c r="J164" s="15">
        <v>6.55</v>
      </c>
      <c r="K164" s="15">
        <v>9.9250000000000007</v>
      </c>
      <c r="L164" s="15">
        <v>11.775</v>
      </c>
      <c r="M164" s="16">
        <v>3.2250000000000001</v>
      </c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0</v>
      </c>
      <c r="E165" s="97">
        <f t="shared" si="52"/>
        <v>0</v>
      </c>
      <c r="F165" s="96">
        <f t="shared" si="53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0</v>
      </c>
      <c r="E166" s="97">
        <f t="shared" si="52"/>
        <v>0</v>
      </c>
      <c r="F166" s="96">
        <f t="shared" si="53"/>
        <v>0</v>
      </c>
      <c r="G166" s="92">
        <f>MAX(J166:BA166)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77.549999999999983</v>
      </c>
      <c r="E168" s="93">
        <f>SUM(E169:E174)</f>
        <v>9</v>
      </c>
      <c r="F168" s="92">
        <f t="shared" si="53"/>
        <v>8.6166666666666654</v>
      </c>
      <c r="G168" s="153">
        <f>MAX(G169:G174)</f>
        <v>16.45</v>
      </c>
      <c r="H168" s="153">
        <f>H172</f>
        <v>4.9749999999999996</v>
      </c>
      <c r="I168" s="102" t="s">
        <v>19</v>
      </c>
      <c r="J168" s="105">
        <f>COUNTIFS($J169:$BB174,"&gt;9,99",$J169:$BB174,"&lt;20")</f>
        <v>3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16.824999999999999</v>
      </c>
      <c r="E169" s="97">
        <f t="shared" ref="E169:E174" si="55">COUNT(J169:AZ169)</f>
        <v>2</v>
      </c>
      <c r="F169" s="96">
        <f t="shared" si="53"/>
        <v>8.4124999999999996</v>
      </c>
      <c r="G169" s="92">
        <f>MAX(J169:BA169)</f>
        <v>8.7249999999999996</v>
      </c>
      <c r="H169" s="92"/>
      <c r="I169" s="98" t="s">
        <v>13</v>
      </c>
      <c r="J169" s="15">
        <v>8.1</v>
      </c>
      <c r="K169" s="15">
        <v>8.7249999999999996</v>
      </c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0</v>
      </c>
      <c r="E170" s="97">
        <f t="shared" si="55"/>
        <v>0</v>
      </c>
      <c r="F170" s="96">
        <f t="shared" si="53"/>
        <v>0</v>
      </c>
      <c r="G170" s="92">
        <f>MAX(J170:BA170)</f>
        <v>0</v>
      </c>
      <c r="H170" s="92"/>
      <c r="I170" s="98" t="s">
        <v>14</v>
      </c>
      <c r="J170" s="15"/>
      <c r="K170" s="15"/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52.749999999999993</v>
      </c>
      <c r="E171" s="97">
        <f t="shared" si="55"/>
        <v>5</v>
      </c>
      <c r="F171" s="96">
        <f t="shared" si="53"/>
        <v>10.549999999999999</v>
      </c>
      <c r="G171" s="92">
        <f>MAX(J171:BA171)</f>
        <v>16.45</v>
      </c>
      <c r="H171" s="92"/>
      <c r="I171" s="98" t="s">
        <v>15</v>
      </c>
      <c r="J171" s="15">
        <v>12.675000000000001</v>
      </c>
      <c r="K171" s="15">
        <v>16.45</v>
      </c>
      <c r="L171" s="15">
        <v>10.425000000000001</v>
      </c>
      <c r="M171" s="16">
        <v>6.5250000000000004</v>
      </c>
      <c r="N171" s="15">
        <v>6.6749999999999998</v>
      </c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7.9749999999999996</v>
      </c>
      <c r="E172" s="97">
        <f t="shared" si="55"/>
        <v>2</v>
      </c>
      <c r="F172" s="96">
        <f t="shared" si="53"/>
        <v>3.9874999999999998</v>
      </c>
      <c r="G172" s="92"/>
      <c r="H172" s="92">
        <f>MAX(J172:AZ172)</f>
        <v>4.9749999999999996</v>
      </c>
      <c r="I172" s="98" t="s">
        <v>16</v>
      </c>
      <c r="J172" s="15">
        <v>3</v>
      </c>
      <c r="K172" s="15">
        <v>4.9749999999999996</v>
      </c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15.55</v>
      </c>
      <c r="E175" s="93">
        <f>SUM(E176:E181)</f>
        <v>3</v>
      </c>
      <c r="F175" s="92">
        <f t="shared" si="53"/>
        <v>5.1833333333333336</v>
      </c>
      <c r="G175" s="153">
        <f>MAX(G176:G181)</f>
        <v>5.85</v>
      </c>
      <c r="H175" s="153">
        <f>H179</f>
        <v>4.375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0</v>
      </c>
      <c r="E176" s="97">
        <f t="shared" ref="E176:E181" si="57">COUNT(J176:AZ176)</f>
        <v>0</v>
      </c>
      <c r="F176" s="96">
        <f t="shared" si="53"/>
        <v>0</v>
      </c>
      <c r="G176" s="92">
        <f>MAX(J176:BA176)</f>
        <v>0</v>
      </c>
      <c r="H176" s="92"/>
      <c r="I176" s="98" t="s">
        <v>13</v>
      </c>
      <c r="J176" s="15"/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11.175000000000001</v>
      </c>
      <c r="E177" s="97">
        <f t="shared" si="57"/>
        <v>2</v>
      </c>
      <c r="F177" s="96">
        <f t="shared" si="53"/>
        <v>5.5875000000000004</v>
      </c>
      <c r="G177" s="92">
        <f>MAX(J177:BA177)</f>
        <v>5.85</v>
      </c>
      <c r="H177" s="92"/>
      <c r="I177" s="98" t="s">
        <v>14</v>
      </c>
      <c r="J177" s="15">
        <v>5.3250000000000002</v>
      </c>
      <c r="K177" s="15">
        <v>5.85</v>
      </c>
      <c r="L177" s="15"/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0</v>
      </c>
      <c r="E178" s="97">
        <f t="shared" si="57"/>
        <v>0</v>
      </c>
      <c r="F178" s="96">
        <f t="shared" si="53"/>
        <v>0</v>
      </c>
      <c r="G178" s="92">
        <f>MAX(J178:BA178)</f>
        <v>0</v>
      </c>
      <c r="H178" s="92"/>
      <c r="I178" s="98" t="s">
        <v>15</v>
      </c>
      <c r="J178" s="15"/>
      <c r="K178" s="15"/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4.375</v>
      </c>
      <c r="E179" s="97">
        <f t="shared" si="57"/>
        <v>1</v>
      </c>
      <c r="F179" s="96">
        <f t="shared" si="53"/>
        <v>4.375</v>
      </c>
      <c r="G179" s="92"/>
      <c r="H179" s="92">
        <f>MAX(J179:AZ179)</f>
        <v>4.375</v>
      </c>
      <c r="I179" s="98" t="s">
        <v>16</v>
      </c>
      <c r="J179" s="15">
        <v>4.375</v>
      </c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7.125</v>
      </c>
      <c r="E182" s="93">
        <f>SUM(E183:E188)</f>
        <v>1</v>
      </c>
      <c r="F182" s="92">
        <f t="shared" si="53"/>
        <v>7.125</v>
      </c>
      <c r="G182" s="153">
        <f>MAX(G183:G188)</f>
        <v>7.125</v>
      </c>
      <c r="H182" s="153">
        <f>H186</f>
        <v>7.125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1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0</v>
      </c>
      <c r="E183" s="97">
        <f t="shared" ref="E183:E188" si="59">COUNT(J183:AZ183)</f>
        <v>0</v>
      </c>
      <c r="F183" s="96">
        <f t="shared" si="53"/>
        <v>0</v>
      </c>
      <c r="G183" s="92">
        <f t="shared" ref="G183:G188" si="60">MAX(J183:BA183)</f>
        <v>0</v>
      </c>
      <c r="H183" s="92"/>
      <c r="I183" s="98" t="s">
        <v>13</v>
      </c>
      <c r="J183" s="15"/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0</v>
      </c>
      <c r="E184" s="97">
        <f t="shared" si="59"/>
        <v>0</v>
      </c>
      <c r="F184" s="96">
        <f t="shared" si="53"/>
        <v>0</v>
      </c>
      <c r="G184" s="92">
        <f t="shared" si="60"/>
        <v>0</v>
      </c>
      <c r="H184" s="92"/>
      <c r="I184" s="98" t="s">
        <v>14</v>
      </c>
      <c r="J184" s="15"/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0</v>
      </c>
      <c r="E185" s="97">
        <f t="shared" si="59"/>
        <v>0</v>
      </c>
      <c r="F185" s="96">
        <f t="shared" si="53"/>
        <v>0</v>
      </c>
      <c r="G185" s="92">
        <f t="shared" si="60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7.125</v>
      </c>
      <c r="E186" s="97">
        <f t="shared" si="59"/>
        <v>1</v>
      </c>
      <c r="F186" s="96">
        <f t="shared" si="53"/>
        <v>7.125</v>
      </c>
      <c r="G186" s="92">
        <f t="shared" si="60"/>
        <v>7.125</v>
      </c>
      <c r="H186" s="92">
        <f>MAX(J186:AZ186)</f>
        <v>7.125</v>
      </c>
      <c r="I186" s="98" t="s">
        <v>16</v>
      </c>
      <c r="J186" s="15">
        <v>7.125</v>
      </c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2.4249999999999998</v>
      </c>
      <c r="E189" s="93">
        <f>SUM(E190:E195)</f>
        <v>2</v>
      </c>
      <c r="F189" s="92">
        <f t="shared" si="53"/>
        <v>1.2124999999999999</v>
      </c>
      <c r="G189" s="153">
        <f>MAX(G190:G195)</f>
        <v>1.3</v>
      </c>
      <c r="H189" s="153">
        <f>H193</f>
        <v>0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0</v>
      </c>
      <c r="E190" s="97">
        <f t="shared" ref="E190:E195" si="62">COUNT(J190:AZ190)</f>
        <v>0</v>
      </c>
      <c r="F190" s="96">
        <f t="shared" si="53"/>
        <v>0</v>
      </c>
      <c r="G190" s="92">
        <f>MAX(J190:BA190)</f>
        <v>0</v>
      </c>
      <c r="H190" s="92"/>
      <c r="I190" s="98" t="s">
        <v>13</v>
      </c>
      <c r="J190" s="15"/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2.4249999999999998</v>
      </c>
      <c r="E191" s="97">
        <f t="shared" si="62"/>
        <v>2</v>
      </c>
      <c r="F191" s="96">
        <f t="shared" si="53"/>
        <v>1.2124999999999999</v>
      </c>
      <c r="G191" s="92">
        <f>MAX(J191:BA191)</f>
        <v>1.3</v>
      </c>
      <c r="H191" s="92"/>
      <c r="I191" s="98" t="s">
        <v>14</v>
      </c>
      <c r="J191" s="15">
        <v>1.3</v>
      </c>
      <c r="K191" s="15">
        <v>1.125</v>
      </c>
      <c r="L191" s="15"/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0</v>
      </c>
      <c r="E192" s="97">
        <f t="shared" si="62"/>
        <v>0</v>
      </c>
      <c r="F192" s="96">
        <f t="shared" si="53"/>
        <v>0</v>
      </c>
      <c r="G192" s="92">
        <f>MAX(J192:BA192)</f>
        <v>0</v>
      </c>
      <c r="H192" s="92"/>
      <c r="I192" s="98" t="s">
        <v>15</v>
      </c>
      <c r="J192" s="15"/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0</v>
      </c>
      <c r="E193" s="97">
        <f t="shared" si="62"/>
        <v>0</v>
      </c>
      <c r="F193" s="96">
        <f t="shared" si="53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0</v>
      </c>
      <c r="E194" s="97">
        <f t="shared" si="62"/>
        <v>0</v>
      </c>
      <c r="F194" s="96">
        <f t="shared" si="53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6.9</v>
      </c>
      <c r="E196" s="93">
        <f>SUM(E197:E202)</f>
        <v>1</v>
      </c>
      <c r="F196" s="92">
        <f t="shared" si="53"/>
        <v>6.9</v>
      </c>
      <c r="G196" s="153">
        <f>MAX(G197:G202)</f>
        <v>6.9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0</v>
      </c>
      <c r="E197" s="97">
        <f t="shared" ref="E197:E202" si="64">COUNT(J197:AZ197)</f>
        <v>0</v>
      </c>
      <c r="F197" s="96">
        <f t="shared" si="53"/>
        <v>0</v>
      </c>
      <c r="G197" s="92">
        <f t="shared" ref="G197:G202" si="65">MAX(J197:BA197)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6.9</v>
      </c>
      <c r="E198" s="97">
        <f t="shared" si="64"/>
        <v>1</v>
      </c>
      <c r="F198" s="96">
        <f t="shared" si="53"/>
        <v>6.9</v>
      </c>
      <c r="G198" s="92">
        <f t="shared" si="65"/>
        <v>6.9</v>
      </c>
      <c r="H198" s="92"/>
      <c r="I198" s="98" t="s">
        <v>14</v>
      </c>
      <c r="J198" s="15">
        <v>6.9</v>
      </c>
      <c r="K198" s="15"/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0</v>
      </c>
      <c r="E200" s="97">
        <f t="shared" si="64"/>
        <v>0</v>
      </c>
      <c r="F200" s="96">
        <f t="shared" si="53"/>
        <v>0</v>
      </c>
      <c r="G200" s="92">
        <f t="shared" si="65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49.625</v>
      </c>
      <c r="E203" s="93">
        <f>SUM(E204:E209)</f>
        <v>5</v>
      </c>
      <c r="F203" s="92">
        <f t="shared" si="53"/>
        <v>9.9250000000000007</v>
      </c>
      <c r="G203" s="153">
        <f>MAX(G204:G209)</f>
        <v>15.025</v>
      </c>
      <c r="H203" s="153">
        <f>H207</f>
        <v>0</v>
      </c>
      <c r="I203" s="102" t="s">
        <v>19</v>
      </c>
      <c r="J203" s="105">
        <f>COUNTIFS($J204:$BB209,"&gt;9,99",$J204:$BB209,"&lt;20")</f>
        <v>2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0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28.35</v>
      </c>
      <c r="E204" s="97">
        <f t="shared" ref="E204:E209" si="67">COUNT(J204:AZ204)</f>
        <v>2</v>
      </c>
      <c r="F204" s="96">
        <f t="shared" si="53"/>
        <v>14.175000000000001</v>
      </c>
      <c r="G204" s="92">
        <f>MAX(J204:BA204)</f>
        <v>15.025</v>
      </c>
      <c r="H204" s="92"/>
      <c r="I204" s="98" t="s">
        <v>13</v>
      </c>
      <c r="J204" s="15">
        <v>13.324999999999999</v>
      </c>
      <c r="K204" s="15">
        <v>15.025</v>
      </c>
      <c r="L204" s="15"/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21.274999999999999</v>
      </c>
      <c r="E205" s="97">
        <f t="shared" si="67"/>
        <v>3</v>
      </c>
      <c r="F205" s="96">
        <f t="shared" si="53"/>
        <v>7.0916666666666659</v>
      </c>
      <c r="G205" s="92">
        <f>MAX(J205:BA205)</f>
        <v>7.5250000000000004</v>
      </c>
      <c r="H205" s="92"/>
      <c r="I205" s="98" t="s">
        <v>14</v>
      </c>
      <c r="J205" s="15">
        <v>6.9</v>
      </c>
      <c r="K205" s="15">
        <v>7.5250000000000004</v>
      </c>
      <c r="L205" s="15">
        <v>6.85</v>
      </c>
      <c r="M205" s="16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0</v>
      </c>
      <c r="E206" s="97">
        <f t="shared" si="67"/>
        <v>0</v>
      </c>
      <c r="F206" s="96">
        <f t="shared" si="53"/>
        <v>0</v>
      </c>
      <c r="G206" s="92">
        <f>MAX(J206:BA206)</f>
        <v>0</v>
      </c>
      <c r="H206" s="92"/>
      <c r="I206" s="98" t="s">
        <v>15</v>
      </c>
      <c r="J206" s="15"/>
      <c r="K206" s="15"/>
      <c r="L206" s="15"/>
      <c r="M206" s="16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0</v>
      </c>
      <c r="E207" s="97">
        <f t="shared" si="67"/>
        <v>0</v>
      </c>
      <c r="F207" s="96">
        <f t="shared" si="53"/>
        <v>0</v>
      </c>
      <c r="G207" s="92"/>
      <c r="H207" s="92">
        <f>MAX(J207:AZ207)</f>
        <v>0</v>
      </c>
      <c r="I207" s="98" t="s">
        <v>16</v>
      </c>
      <c r="J207" s="15"/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38.049999999999997</v>
      </c>
      <c r="E210" s="93">
        <f>SUM(E211:E216)</f>
        <v>6</v>
      </c>
      <c r="F210" s="92">
        <f t="shared" si="53"/>
        <v>6.3416666666666659</v>
      </c>
      <c r="G210" s="153">
        <f>MAX(G211:G216)</f>
        <v>9.2750000000000004</v>
      </c>
      <c r="H210" s="153">
        <f>H214</f>
        <v>0</v>
      </c>
      <c r="I210" s="102" t="s">
        <v>19</v>
      </c>
      <c r="J210" s="105">
        <f>COUNTIFS($J211:$BB216,"&gt;9,99",$J211:$BB216,"&lt;20")</f>
        <v>0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10.600000000000001</v>
      </c>
      <c r="E211" s="97">
        <f t="shared" ref="E211:E216" si="69">COUNT(J211:AZ211)</f>
        <v>2</v>
      </c>
      <c r="F211" s="96">
        <f t="shared" si="53"/>
        <v>5.3000000000000007</v>
      </c>
      <c r="G211" s="92">
        <f>MAX(J211:BA211)</f>
        <v>5.4</v>
      </c>
      <c r="H211" s="92"/>
      <c r="I211" s="98" t="s">
        <v>13</v>
      </c>
      <c r="J211" s="15">
        <v>5.2</v>
      </c>
      <c r="K211" s="15">
        <v>5.4</v>
      </c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27.449999999999996</v>
      </c>
      <c r="E212" s="97">
        <f t="shared" si="69"/>
        <v>4</v>
      </c>
      <c r="F212" s="96">
        <f t="shared" si="53"/>
        <v>6.8624999999999989</v>
      </c>
      <c r="G212" s="92">
        <f>MAX(J212:BA212)</f>
        <v>9.2750000000000004</v>
      </c>
      <c r="H212" s="92"/>
      <c r="I212" s="98" t="s">
        <v>14</v>
      </c>
      <c r="J212" s="15">
        <v>9.2750000000000004</v>
      </c>
      <c r="K212" s="15">
        <v>3.9249999999999998</v>
      </c>
      <c r="L212" s="15">
        <v>7.6</v>
      </c>
      <c r="M212" s="16">
        <v>6.65</v>
      </c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0</v>
      </c>
      <c r="E213" s="97">
        <f t="shared" si="69"/>
        <v>0</v>
      </c>
      <c r="F213" s="96">
        <f t="shared" si="53"/>
        <v>0</v>
      </c>
      <c r="G213" s="92">
        <f>MAX(J213:BA213)</f>
        <v>0</v>
      </c>
      <c r="H213" s="92"/>
      <c r="I213" s="98" t="s">
        <v>15</v>
      </c>
      <c r="J213" s="15"/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0</v>
      </c>
      <c r="E214" s="97">
        <f t="shared" si="69"/>
        <v>0</v>
      </c>
      <c r="F214" s="96">
        <f t="shared" si="53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0</v>
      </c>
      <c r="E215" s="97">
        <f t="shared" si="69"/>
        <v>0</v>
      </c>
      <c r="F215" s="96">
        <f t="shared" si="53"/>
        <v>0</v>
      </c>
      <c r="G215" s="92">
        <f>MAX(J215:BA215)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91.724999999999994</v>
      </c>
      <c r="E217" s="93">
        <f>SUM(E218:E223)</f>
        <v>12</v>
      </c>
      <c r="F217" s="92">
        <f t="shared" si="53"/>
        <v>7.6437499999999998</v>
      </c>
      <c r="G217" s="153">
        <f>MAX(G218:G223)</f>
        <v>12.925000000000001</v>
      </c>
      <c r="H217" s="153">
        <f>H221</f>
        <v>0</v>
      </c>
      <c r="I217" s="102" t="s">
        <v>19</v>
      </c>
      <c r="J217" s="105">
        <f>COUNTIFS($J218:$BB223,"&gt;9,99",$J218:$BB223,"&lt;20")</f>
        <v>2</v>
      </c>
      <c r="K217" s="105">
        <f>COUNTIFS($J218:$BB223,"&gt;19,99")</f>
        <v>0</v>
      </c>
      <c r="L217" s="105">
        <f>COUNTIFS($J221:$BA221,"&gt;4,99",$J221:$BA221,"&lt;9,99")</f>
        <v>0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33.174999999999997</v>
      </c>
      <c r="E218" s="97">
        <f t="shared" ref="E218:E223" si="71">COUNT(J218:AZ218)</f>
        <v>4</v>
      </c>
      <c r="F218" s="96">
        <f t="shared" ref="F218:F237" si="72">IF(E218=0,0,D218/E218)</f>
        <v>8.2937499999999993</v>
      </c>
      <c r="G218" s="92">
        <f>MAX(J218:BA218)</f>
        <v>9.7750000000000004</v>
      </c>
      <c r="H218" s="92"/>
      <c r="I218" s="98" t="s">
        <v>13</v>
      </c>
      <c r="J218" s="15">
        <v>6.625</v>
      </c>
      <c r="K218" s="15">
        <v>8.875</v>
      </c>
      <c r="L218" s="15">
        <v>7.9</v>
      </c>
      <c r="M218" s="16">
        <v>9.7750000000000004</v>
      </c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47.55</v>
      </c>
      <c r="E219" s="97">
        <f t="shared" si="71"/>
        <v>7</v>
      </c>
      <c r="F219" s="96">
        <f t="shared" si="72"/>
        <v>6.7928571428571427</v>
      </c>
      <c r="G219" s="92">
        <f>MAX(J219:BA219)</f>
        <v>12.925000000000001</v>
      </c>
      <c r="H219" s="92"/>
      <c r="I219" s="98" t="s">
        <v>14</v>
      </c>
      <c r="J219" s="15">
        <v>6.9249999999999998</v>
      </c>
      <c r="K219" s="15">
        <v>1.85</v>
      </c>
      <c r="L219" s="15">
        <v>8.0500000000000007</v>
      </c>
      <c r="M219" s="16">
        <v>12.925000000000001</v>
      </c>
      <c r="N219" s="15">
        <v>3.7</v>
      </c>
      <c r="O219" s="15">
        <v>7.4249999999999998</v>
      </c>
      <c r="P219" s="15">
        <v>6.6749999999999998</v>
      </c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11</v>
      </c>
      <c r="E220" s="97">
        <f t="shared" si="71"/>
        <v>1</v>
      </c>
      <c r="F220" s="96">
        <f t="shared" si="72"/>
        <v>11</v>
      </c>
      <c r="G220" s="92">
        <f>MAX(J220:BA220)</f>
        <v>11</v>
      </c>
      <c r="H220" s="92"/>
      <c r="I220" s="98" t="s">
        <v>15</v>
      </c>
      <c r="J220" s="15">
        <v>11</v>
      </c>
      <c r="K220" s="15"/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0</v>
      </c>
      <c r="E221" s="97">
        <f t="shared" si="71"/>
        <v>0</v>
      </c>
      <c r="F221" s="96">
        <f t="shared" si="72"/>
        <v>0</v>
      </c>
      <c r="G221" s="92"/>
      <c r="H221" s="92">
        <f>MAX(J221:AZ221)</f>
        <v>0</v>
      </c>
      <c r="I221" s="98" t="s">
        <v>16</v>
      </c>
      <c r="J221" s="15"/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72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72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36.225000000000001</v>
      </c>
      <c r="E224" s="107">
        <f>SUM(E225:E230)</f>
        <v>4</v>
      </c>
      <c r="F224" s="101">
        <f t="shared" si="72"/>
        <v>9.0562500000000004</v>
      </c>
      <c r="G224" s="153">
        <f>MAX(G225:G230)</f>
        <v>9.9</v>
      </c>
      <c r="H224" s="153">
        <f>H228</f>
        <v>0</v>
      </c>
      <c r="I224" s="102" t="s">
        <v>19</v>
      </c>
      <c r="J224" s="105">
        <f>COUNTIFS($J225:$BB230,"&gt;9,99",$J225:$BB230,"&lt;20")</f>
        <v>0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3">SUM(J225:AZ225)</f>
        <v>17.625</v>
      </c>
      <c r="E225" s="97">
        <f t="shared" ref="E225:E230" si="74">COUNT(J225:AZ225)</f>
        <v>2</v>
      </c>
      <c r="F225" s="96">
        <f t="shared" si="72"/>
        <v>8.8125</v>
      </c>
      <c r="G225" s="92">
        <f>MAX(J225:BA225)</f>
        <v>9.8000000000000007</v>
      </c>
      <c r="H225" s="92"/>
      <c r="I225" s="106" t="s">
        <v>13</v>
      </c>
      <c r="J225" s="15">
        <v>9.8000000000000007</v>
      </c>
      <c r="K225" s="15">
        <v>7.8250000000000002</v>
      </c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3"/>
        <v>18.600000000000001</v>
      </c>
      <c r="E226" s="97">
        <f t="shared" si="74"/>
        <v>2</v>
      </c>
      <c r="F226" s="96">
        <f t="shared" si="72"/>
        <v>9.3000000000000007</v>
      </c>
      <c r="G226" s="92">
        <f>MAX(J226:BA226)</f>
        <v>9.9</v>
      </c>
      <c r="H226" s="92"/>
      <c r="I226" s="98" t="s">
        <v>14</v>
      </c>
      <c r="J226" s="15">
        <v>9.9</v>
      </c>
      <c r="K226" s="15">
        <v>8.6999999999999993</v>
      </c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3"/>
        <v>0</v>
      </c>
      <c r="E227" s="97">
        <f t="shared" si="74"/>
        <v>0</v>
      </c>
      <c r="F227" s="96">
        <f t="shared" si="72"/>
        <v>0</v>
      </c>
      <c r="G227" s="92">
        <f>MAX(J227:BA227)</f>
        <v>0</v>
      </c>
      <c r="H227" s="92"/>
      <c r="I227" s="98" t="s">
        <v>15</v>
      </c>
      <c r="J227" s="15"/>
      <c r="K227" s="15"/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3"/>
        <v>0</v>
      </c>
      <c r="E228" s="97">
        <f t="shared" si="74"/>
        <v>0</v>
      </c>
      <c r="F228" s="96">
        <f t="shared" si="72"/>
        <v>0</v>
      </c>
      <c r="G228" s="92"/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3"/>
        <v>0</v>
      </c>
      <c r="E229" s="97">
        <f t="shared" si="74"/>
        <v>0</v>
      </c>
      <c r="F229" s="96">
        <f t="shared" si="72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3"/>
        <v>0</v>
      </c>
      <c r="E230" s="97">
        <f t="shared" si="74"/>
        <v>0</v>
      </c>
      <c r="F230" s="96">
        <f t="shared" si="72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137.625</v>
      </c>
      <c r="E231" s="107">
        <f>SUM(E232:E237)</f>
        <v>17</v>
      </c>
      <c r="F231" s="101">
        <f t="shared" si="72"/>
        <v>8.0955882352941178</v>
      </c>
      <c r="G231" s="153">
        <f>MAX(G232:G237)</f>
        <v>16.399999999999999</v>
      </c>
      <c r="H231" s="153">
        <f>H235</f>
        <v>13.2</v>
      </c>
      <c r="I231" s="102" t="s">
        <v>19</v>
      </c>
      <c r="J231" s="105">
        <f>COUNTIFS($J232:$BB237,"&gt;9,99",$J232:$BB237,"&lt;20")</f>
        <v>6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1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6.1</v>
      </c>
      <c r="E232" s="97">
        <f t="shared" ref="E232:E237" si="76">COUNT(J232:AZ232)</f>
        <v>1</v>
      </c>
      <c r="F232" s="96">
        <f t="shared" si="72"/>
        <v>6.1</v>
      </c>
      <c r="G232" s="92">
        <f>MAX(J232:BA232)</f>
        <v>6.1</v>
      </c>
      <c r="H232" s="92"/>
      <c r="I232" s="106" t="s">
        <v>13</v>
      </c>
      <c r="J232" s="15">
        <v>6.1</v>
      </c>
      <c r="K232" s="15"/>
      <c r="L232" s="15"/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76.3</v>
      </c>
      <c r="E233" s="97">
        <f t="shared" si="76"/>
        <v>11</v>
      </c>
      <c r="F233" s="96">
        <f t="shared" si="72"/>
        <v>6.9363636363636365</v>
      </c>
      <c r="G233" s="92">
        <f>MAX(J233:BA233)</f>
        <v>15.2</v>
      </c>
      <c r="H233" s="92"/>
      <c r="I233" s="98" t="s">
        <v>14</v>
      </c>
      <c r="J233" s="15">
        <v>4.2750000000000004</v>
      </c>
      <c r="K233" s="15">
        <v>3.9249999999999998</v>
      </c>
      <c r="L233" s="15">
        <v>6.5750000000000002</v>
      </c>
      <c r="M233" s="16">
        <v>4.0250000000000004</v>
      </c>
      <c r="N233" s="15">
        <v>7.125</v>
      </c>
      <c r="O233" s="15">
        <v>9.3000000000000007</v>
      </c>
      <c r="P233" s="15">
        <v>5.7750000000000004</v>
      </c>
      <c r="Q233" s="15">
        <v>5.3</v>
      </c>
      <c r="R233" s="15">
        <v>4.125</v>
      </c>
      <c r="S233" s="15">
        <v>10.675000000000001</v>
      </c>
      <c r="T233" s="15">
        <v>15.2</v>
      </c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39.799999999999997</v>
      </c>
      <c r="E234" s="97">
        <f t="shared" si="76"/>
        <v>3</v>
      </c>
      <c r="F234" s="96">
        <f t="shared" si="72"/>
        <v>13.266666666666666</v>
      </c>
      <c r="G234" s="92">
        <f>MAX(J234:BA234)</f>
        <v>16.399999999999999</v>
      </c>
      <c r="H234" s="92"/>
      <c r="I234" s="98" t="s">
        <v>15</v>
      </c>
      <c r="J234" s="15">
        <v>10.55</v>
      </c>
      <c r="K234" s="15">
        <v>12.85</v>
      </c>
      <c r="L234" s="15">
        <v>16.399999999999999</v>
      </c>
      <c r="M234" s="16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15.424999999999999</v>
      </c>
      <c r="E235" s="97">
        <f t="shared" si="76"/>
        <v>2</v>
      </c>
      <c r="F235" s="96">
        <f t="shared" si="72"/>
        <v>7.7124999999999995</v>
      </c>
      <c r="G235" s="92"/>
      <c r="H235" s="92">
        <f>MAX(J235:AZ235)</f>
        <v>13.2</v>
      </c>
      <c r="I235" s="98" t="s">
        <v>16</v>
      </c>
      <c r="J235" s="15">
        <v>13.2</v>
      </c>
      <c r="K235" s="15">
        <v>2.2250000000000001</v>
      </c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0</v>
      </c>
      <c r="E236" s="97">
        <f t="shared" si="76"/>
        <v>0</v>
      </c>
      <c r="F236" s="96">
        <f t="shared" si="72"/>
        <v>0</v>
      </c>
      <c r="G236" s="92">
        <f>MAX(J236:BA236)</f>
        <v>0</v>
      </c>
      <c r="H236" s="92"/>
      <c r="I236" s="98" t="s">
        <v>17</v>
      </c>
      <c r="J236" s="15"/>
      <c r="K236" s="15"/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0</v>
      </c>
      <c r="E237" s="97">
        <f t="shared" si="76"/>
        <v>0</v>
      </c>
      <c r="F237" s="96">
        <f t="shared" si="72"/>
        <v>0</v>
      </c>
      <c r="G237" s="92">
        <f>MAX(J237:BA237)</f>
        <v>0</v>
      </c>
      <c r="H237" s="92"/>
      <c r="I237" s="98" t="s">
        <v>18</v>
      </c>
      <c r="J237" s="15"/>
      <c r="K237" s="15"/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1386.0249999999996</v>
      </c>
      <c r="E238" s="22">
        <f>SUM(E7,E14,E21,E28,E35,E42,E49,E56,E63,E70,E77,E84,E91,E98,E105,E112,E119,E126,E133,E140,E147,E154,E161,E168,E175,E182,E189,E196,E203,E210,E217,E224,E231)</f>
        <v>165</v>
      </c>
      <c r="F238" s="21">
        <f>IF(E238=0,0,D238/E238)</f>
        <v>8.4001515151515136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49</v>
      </c>
      <c r="K238" s="24">
        <f>SUM(K7,K14,K21,K28,K35,K42,K49,K56,K63,K70,K77,K84,K91,K98,K105,K112,K119,K126,K133,K140,K147,K154,K161,K168,K175,K182,K189,K196,K203,K210,K217,K224,K231)</f>
        <v>2</v>
      </c>
      <c r="L238" s="24">
        <f t="shared" ref="L238:M238" si="77">SUM(L7,L14,L21,L28,L35,L42,L49,L56,L63,L70,L77,L84,L91,L98,L105,L112,L119,L126,L133,L140,L147,L154,L161,L168,L175,L182,L189,L196,L203,L210,L217,L224,L231)</f>
        <v>1</v>
      </c>
      <c r="M238" s="24">
        <f t="shared" si="77"/>
        <v>5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78" priority="3190" rank="1"/>
  </conditionalFormatting>
  <conditionalFormatting sqref="H7:H230">
    <cfRule type="top10" dxfId="77" priority="3191" rank="1"/>
  </conditionalFormatting>
  <conditionalFormatting sqref="G7:G237">
    <cfRule type="top10" dxfId="76" priority="3366" rank="1"/>
  </conditionalFormatting>
  <conditionalFormatting sqref="H7:H237">
    <cfRule type="top10" dxfId="75" priority="3367" rank="1"/>
  </conditionalFormatting>
  <conditionalFormatting sqref="J7:M7 J14:M14 J21:M21 J28:M28 J35:M35 J42:M42 J49:M49 J56:M56 J63:M63 J70:M70 J77:M77">
    <cfRule type="cellIs" dxfId="74" priority="5" operator="equal">
      <formula>0</formula>
    </cfRule>
  </conditionalFormatting>
  <conditionalFormatting sqref="J84:M84 J91:M91 J98:M98 J105:M105 J112:M112 J119:M119 J126:M126 J133:M133 J140:M140 J147:M147 J154:M154">
    <cfRule type="cellIs" dxfId="73" priority="4" operator="equal">
      <formula>0</formula>
    </cfRule>
  </conditionalFormatting>
  <conditionalFormatting sqref="J161:M161 J168:M168 J175:M175 J182:M182 J189:M189 J196:M196 J203:M203 J210:M210 J217:M217 J224:M224 J231:M231">
    <cfRule type="cellIs" dxfId="72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71" priority="1" operator="between">
      <formula>10</formula>
      <formula>19.99</formula>
    </cfRule>
    <cfRule type="cellIs" dxfId="70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69" priority="6" operator="greaterThan">
      <formula>9.99</formula>
    </cfRule>
    <cfRule type="cellIs" dxfId="68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8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15">
    <tabColor rgb="FFFFFF00"/>
    <outlinePr summaryBelow="0" summaryRight="0"/>
    <pageSetUpPr fitToPage="1"/>
  </sheetPr>
  <dimension ref="A1:DF238"/>
  <sheetViews>
    <sheetView topLeftCell="A4" zoomScaleNormal="100" workbookViewId="0">
      <selection activeCell="M136" sqref="M136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kod!E12</f>
        <v>6. szakasz:  2025.06.18. 06:00 - 2025.06.18. 18:00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97.324999999999989</v>
      </c>
      <c r="E7" s="73">
        <f>SUM(E8:E13)</f>
        <v>8</v>
      </c>
      <c r="F7" s="72">
        <f>IF(E7=0,0,D7/E7)</f>
        <v>12.165624999999999</v>
      </c>
      <c r="G7" s="152">
        <f>MAX(G8:G13)</f>
        <v>17.55</v>
      </c>
      <c r="H7" s="152">
        <f>H11</f>
        <v>0</v>
      </c>
      <c r="I7" s="74" t="s">
        <v>19</v>
      </c>
      <c r="J7" s="88">
        <f>COUNTIFS($J8:$BB13,"&gt;9,99",$J8:$BB13,"&lt;20")</f>
        <v>5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35.425000000000004</v>
      </c>
      <c r="E8" s="79">
        <f t="shared" ref="E8:E13" si="1">COUNT(J8:AZ8)</f>
        <v>3</v>
      </c>
      <c r="F8" s="78">
        <f t="shared" ref="F8:F63" si="2">IF(E8=0,0,D8/E8)</f>
        <v>11.808333333333335</v>
      </c>
      <c r="G8" s="72">
        <f>MAX(J8:BA8)</f>
        <v>15.55</v>
      </c>
      <c r="H8" s="72"/>
      <c r="I8" s="80" t="s">
        <v>13</v>
      </c>
      <c r="J8" s="15">
        <v>11.275</v>
      </c>
      <c r="K8" s="15">
        <v>15.55</v>
      </c>
      <c r="L8" s="15">
        <v>8.6</v>
      </c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0</v>
      </c>
      <c r="E9" s="79">
        <f t="shared" si="1"/>
        <v>0</v>
      </c>
      <c r="F9" s="78">
        <f t="shared" si="2"/>
        <v>0</v>
      </c>
      <c r="G9" s="72">
        <f t="shared" ref="G9:G13" si="3">MAX(J9:BA9)</f>
        <v>0</v>
      </c>
      <c r="H9" s="72"/>
      <c r="I9" s="80" t="s">
        <v>14</v>
      </c>
      <c r="J9" s="15"/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61.899999999999991</v>
      </c>
      <c r="E10" s="79">
        <f t="shared" si="1"/>
        <v>5</v>
      </c>
      <c r="F10" s="78">
        <f t="shared" si="2"/>
        <v>12.379999999999999</v>
      </c>
      <c r="G10" s="72">
        <f t="shared" si="3"/>
        <v>17.55</v>
      </c>
      <c r="H10" s="72"/>
      <c r="I10" s="80" t="s">
        <v>15</v>
      </c>
      <c r="J10" s="15">
        <v>9.7249999999999996</v>
      </c>
      <c r="K10" s="15">
        <v>17.55</v>
      </c>
      <c r="L10" s="15">
        <v>9.3249999999999993</v>
      </c>
      <c r="M10" s="16">
        <v>13.55</v>
      </c>
      <c r="N10" s="15">
        <v>11.75</v>
      </c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0</v>
      </c>
      <c r="E11" s="79">
        <f t="shared" si="1"/>
        <v>0</v>
      </c>
      <c r="F11" s="78">
        <f t="shared" si="2"/>
        <v>0</v>
      </c>
      <c r="G11" s="72"/>
      <c r="H11" s="72">
        <f>MAX(J11:AZ11)</f>
        <v>0</v>
      </c>
      <c r="I11" s="80" t="s">
        <v>16</v>
      </c>
      <c r="J11" s="15"/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0</v>
      </c>
      <c r="E13" s="79">
        <f t="shared" si="1"/>
        <v>0</v>
      </c>
      <c r="F13" s="78">
        <f t="shared" si="2"/>
        <v>0</v>
      </c>
      <c r="G13" s="72">
        <f t="shared" si="3"/>
        <v>0</v>
      </c>
      <c r="H13" s="72"/>
      <c r="I13" s="80" t="s">
        <v>18</v>
      </c>
      <c r="J13" s="15"/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79.975000000000009</v>
      </c>
      <c r="E14" s="73">
        <f>SUM(E15:E20)</f>
        <v>7</v>
      </c>
      <c r="F14" s="72">
        <f t="shared" si="2"/>
        <v>11.425000000000001</v>
      </c>
      <c r="G14" s="152">
        <f>MAX(G15:G20)</f>
        <v>20</v>
      </c>
      <c r="H14" s="152">
        <f>H18</f>
        <v>0</v>
      </c>
      <c r="I14" s="85" t="s">
        <v>19</v>
      </c>
      <c r="J14" s="89">
        <f>COUNTIFS($J15:$BB20,"&gt;9,99",$J15:$BB20,"&lt;20")</f>
        <v>2</v>
      </c>
      <c r="K14" s="89">
        <f>COUNTIFS($J15:$BB20,"&gt;19,99")</f>
        <v>1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20</v>
      </c>
      <c r="E15" s="79">
        <f t="shared" ref="E15:E20" si="5">COUNT(J15:AZ15)</f>
        <v>1</v>
      </c>
      <c r="F15" s="78">
        <f t="shared" si="2"/>
        <v>20</v>
      </c>
      <c r="G15" s="72">
        <f>MAX(J15:BA15)</f>
        <v>20</v>
      </c>
      <c r="H15" s="72"/>
      <c r="I15" s="80" t="s">
        <v>13</v>
      </c>
      <c r="J15" s="15">
        <v>20</v>
      </c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7.7750000000000004</v>
      </c>
      <c r="E16" s="79">
        <f t="shared" si="5"/>
        <v>1</v>
      </c>
      <c r="F16" s="78">
        <f t="shared" si="2"/>
        <v>7.7750000000000004</v>
      </c>
      <c r="G16" s="72">
        <f>MAX(J16:BA16)</f>
        <v>7.7750000000000004</v>
      </c>
      <c r="H16" s="72"/>
      <c r="I16" s="80" t="s">
        <v>14</v>
      </c>
      <c r="J16" s="15">
        <v>7.7750000000000004</v>
      </c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44.025000000000006</v>
      </c>
      <c r="E17" s="79">
        <f t="shared" si="5"/>
        <v>4</v>
      </c>
      <c r="F17" s="78">
        <f t="shared" si="2"/>
        <v>11.006250000000001</v>
      </c>
      <c r="G17" s="72">
        <f>MAX(J17:BA17)</f>
        <v>14.775</v>
      </c>
      <c r="H17" s="72"/>
      <c r="I17" s="80" t="s">
        <v>15</v>
      </c>
      <c r="J17" s="15">
        <v>8.6999999999999993</v>
      </c>
      <c r="K17" s="15">
        <v>14.775</v>
      </c>
      <c r="L17" s="15">
        <v>9.2249999999999996</v>
      </c>
      <c r="M17" s="16">
        <v>11.324999999999999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0</v>
      </c>
      <c r="E18" s="79">
        <f t="shared" si="5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8.1750000000000007</v>
      </c>
      <c r="E20" s="79">
        <f t="shared" si="5"/>
        <v>1</v>
      </c>
      <c r="F20" s="78">
        <f t="shared" si="2"/>
        <v>8.1750000000000007</v>
      </c>
      <c r="G20" s="72">
        <f>MAX(J20:BA20)</f>
        <v>8.1750000000000007</v>
      </c>
      <c r="H20" s="72"/>
      <c r="I20" s="80" t="s">
        <v>18</v>
      </c>
      <c r="J20" s="15">
        <v>8.1750000000000007</v>
      </c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5.7</v>
      </c>
      <c r="E21" s="73">
        <f>SUM(E22:E27)</f>
        <v>1</v>
      </c>
      <c r="F21" s="72">
        <f t="shared" si="2"/>
        <v>5.7</v>
      </c>
      <c r="G21" s="152">
        <f>MAX(G22:G27)</f>
        <v>5.7</v>
      </c>
      <c r="H21" s="152">
        <f>H25</f>
        <v>0</v>
      </c>
      <c r="I21" s="85" t="s">
        <v>19</v>
      </c>
      <c r="J21" s="89">
        <f>COUNTIFS($J22:$BB27,"&gt;9,99",$J22:$BB27,"&lt;20")</f>
        <v>0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0</v>
      </c>
      <c r="E22" s="79">
        <f t="shared" ref="E22:E27" si="7">COUNT(J22:AZ22)</f>
        <v>0</v>
      </c>
      <c r="F22" s="78">
        <f t="shared" si="2"/>
        <v>0</v>
      </c>
      <c r="G22" s="72">
        <f>MAX(J22:BA22)</f>
        <v>0</v>
      </c>
      <c r="H22" s="72"/>
      <c r="I22" s="80" t="s">
        <v>13</v>
      </c>
      <c r="J22" s="15"/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5.7</v>
      </c>
      <c r="E23" s="79">
        <f t="shared" si="7"/>
        <v>1</v>
      </c>
      <c r="F23" s="78">
        <f t="shared" si="2"/>
        <v>5.7</v>
      </c>
      <c r="G23" s="72">
        <f>MAX(J23:BA23)</f>
        <v>5.7</v>
      </c>
      <c r="H23" s="72"/>
      <c r="I23" s="80" t="s">
        <v>14</v>
      </c>
      <c r="J23" s="15">
        <v>5.7</v>
      </c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0</v>
      </c>
      <c r="E24" s="79">
        <f t="shared" si="7"/>
        <v>0</v>
      </c>
      <c r="F24" s="78">
        <f t="shared" si="2"/>
        <v>0</v>
      </c>
      <c r="G24" s="72">
        <f>MAX(J24:BA24)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0</v>
      </c>
      <c r="E26" s="79">
        <f t="shared" si="7"/>
        <v>0</v>
      </c>
      <c r="F26" s="78">
        <f t="shared" si="2"/>
        <v>0</v>
      </c>
      <c r="G26" s="72">
        <f>MAX(J26:BA26)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52.099999999999994</v>
      </c>
      <c r="E28" s="73">
        <f>SUM(E29:E34)</f>
        <v>5</v>
      </c>
      <c r="F28" s="72">
        <f t="shared" si="2"/>
        <v>10.419999999999998</v>
      </c>
      <c r="G28" s="152">
        <f>MAX(G29:G34)</f>
        <v>17.824999999999999</v>
      </c>
      <c r="H28" s="152">
        <f>H32</f>
        <v>0</v>
      </c>
      <c r="I28" s="85" t="s">
        <v>19</v>
      </c>
      <c r="J28" s="89">
        <f>COUNTIFS($J29:$BB34,"&gt;9,99",$J29:$BB34,"&lt;20")</f>
        <v>3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0</v>
      </c>
      <c r="E29" s="79">
        <f t="shared" ref="E29:E34" si="9">COUNT(J29:AZ29)</f>
        <v>0</v>
      </c>
      <c r="F29" s="78">
        <f t="shared" si="2"/>
        <v>0</v>
      </c>
      <c r="G29" s="72">
        <f>MAX(J29:BA29)</f>
        <v>0</v>
      </c>
      <c r="H29" s="72"/>
      <c r="I29" s="80" t="s">
        <v>13</v>
      </c>
      <c r="J29" s="15"/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17.824999999999999</v>
      </c>
      <c r="E30" s="79">
        <f t="shared" si="9"/>
        <v>1</v>
      </c>
      <c r="F30" s="78">
        <f t="shared" si="2"/>
        <v>17.824999999999999</v>
      </c>
      <c r="G30" s="72">
        <f>MAX(J30:BA30)</f>
        <v>17.824999999999999</v>
      </c>
      <c r="H30" s="72"/>
      <c r="I30" s="80" t="s">
        <v>14</v>
      </c>
      <c r="J30" s="15">
        <v>17.824999999999999</v>
      </c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12.525</v>
      </c>
      <c r="E31" s="79">
        <f t="shared" si="9"/>
        <v>1</v>
      </c>
      <c r="F31" s="78">
        <f t="shared" si="2"/>
        <v>12.525</v>
      </c>
      <c r="G31" s="72">
        <f>MAX(J31:BA31)</f>
        <v>12.525</v>
      </c>
      <c r="H31" s="72"/>
      <c r="I31" s="80" t="s">
        <v>15</v>
      </c>
      <c r="J31" s="15">
        <v>12.525</v>
      </c>
      <c r="K31" s="15"/>
      <c r="L31" s="15"/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14.45</v>
      </c>
      <c r="E33" s="79">
        <f t="shared" si="9"/>
        <v>1</v>
      </c>
      <c r="F33" s="78">
        <f t="shared" si="2"/>
        <v>14.45</v>
      </c>
      <c r="G33" s="72">
        <f>MAX(J33:BA33)</f>
        <v>14.45</v>
      </c>
      <c r="H33" s="72"/>
      <c r="I33" s="80" t="s">
        <v>17</v>
      </c>
      <c r="J33" s="15">
        <v>14.45</v>
      </c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7.3</v>
      </c>
      <c r="E34" s="79">
        <f t="shared" si="9"/>
        <v>2</v>
      </c>
      <c r="F34" s="78">
        <f t="shared" si="2"/>
        <v>3.65</v>
      </c>
      <c r="G34" s="72">
        <f>MAX(J34:BA34)</f>
        <v>4.2249999999999996</v>
      </c>
      <c r="H34" s="72"/>
      <c r="I34" s="80" t="s">
        <v>18</v>
      </c>
      <c r="J34" s="15">
        <v>3.0750000000000002</v>
      </c>
      <c r="K34" s="15">
        <v>4.2249999999999996</v>
      </c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10.85</v>
      </c>
      <c r="E35" s="73">
        <f>SUM(E36:E41)</f>
        <v>1</v>
      </c>
      <c r="F35" s="72">
        <f t="shared" si="2"/>
        <v>10.85</v>
      </c>
      <c r="G35" s="152">
        <f>MAX(G36:G41)</f>
        <v>10.85</v>
      </c>
      <c r="H35" s="152">
        <f>H39</f>
        <v>0</v>
      </c>
      <c r="I35" s="85" t="s">
        <v>19</v>
      </c>
      <c r="J35" s="89">
        <f>COUNTIFS($J36:$BB41,"&gt;9,99",$J36:$BB41,"&lt;20")</f>
        <v>1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0</v>
      </c>
      <c r="E38" s="79">
        <f t="shared" si="11"/>
        <v>0</v>
      </c>
      <c r="F38" s="78">
        <f t="shared" si="2"/>
        <v>0</v>
      </c>
      <c r="G38" s="72">
        <f>MAX(J38:BA38)</f>
        <v>0</v>
      </c>
      <c r="H38" s="72"/>
      <c r="I38" s="80" t="s">
        <v>15</v>
      </c>
      <c r="J38" s="15"/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10.85</v>
      </c>
      <c r="E40" s="79">
        <f t="shared" si="11"/>
        <v>1</v>
      </c>
      <c r="F40" s="78">
        <f t="shared" si="2"/>
        <v>10.85</v>
      </c>
      <c r="G40" s="72">
        <f>MAX(J40:BA40)</f>
        <v>10.85</v>
      </c>
      <c r="H40" s="72"/>
      <c r="I40" s="80" t="s">
        <v>17</v>
      </c>
      <c r="J40" s="15">
        <v>10.85</v>
      </c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73.400000000000006</v>
      </c>
      <c r="E42" s="73">
        <f>SUM(E43:E48)</f>
        <v>14</v>
      </c>
      <c r="F42" s="72">
        <f t="shared" si="2"/>
        <v>5.2428571428571429</v>
      </c>
      <c r="G42" s="152">
        <f>MAX(G43:G48)</f>
        <v>11.775</v>
      </c>
      <c r="H42" s="152">
        <f>H46</f>
        <v>0</v>
      </c>
      <c r="I42" s="85" t="s">
        <v>19</v>
      </c>
      <c r="J42" s="89">
        <f>COUNTIFS($J43:$BB48,"&gt;9,99",$J43:$BB48,"&lt;20")</f>
        <v>1</v>
      </c>
      <c r="K42" s="89">
        <f>COUNTIFS($J43:$BB48,"&gt;19,99")</f>
        <v>0</v>
      </c>
      <c r="L42" s="89">
        <f>COUNTIFS($J46:$BA46,"&gt;4,99",$J46:$BA46,"&lt;9,99")</f>
        <v>0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5.15</v>
      </c>
      <c r="E44" s="79">
        <f t="shared" si="13"/>
        <v>2</v>
      </c>
      <c r="F44" s="78">
        <f t="shared" si="2"/>
        <v>2.5750000000000002</v>
      </c>
      <c r="G44" s="72">
        <f>MAX(J44:BA44)</f>
        <v>3</v>
      </c>
      <c r="H44" s="72"/>
      <c r="I44" s="80" t="s">
        <v>14</v>
      </c>
      <c r="J44" s="15">
        <v>2.15</v>
      </c>
      <c r="K44" s="15">
        <v>3</v>
      </c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8.75</v>
      </c>
      <c r="E45" s="79">
        <f t="shared" si="13"/>
        <v>1</v>
      </c>
      <c r="F45" s="78">
        <f t="shared" si="2"/>
        <v>8.75</v>
      </c>
      <c r="G45" s="72">
        <f>MAX(J45:BA45)</f>
        <v>8.75</v>
      </c>
      <c r="H45" s="72"/>
      <c r="I45" s="80" t="s">
        <v>15</v>
      </c>
      <c r="J45" s="15">
        <v>8.75</v>
      </c>
      <c r="K45" s="15"/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0</v>
      </c>
      <c r="E46" s="79">
        <f t="shared" si="13"/>
        <v>0</v>
      </c>
      <c r="F46" s="78">
        <f t="shared" si="2"/>
        <v>0</v>
      </c>
      <c r="G46" s="72"/>
      <c r="H46" s="72">
        <f>MAX(J46:AZ46)</f>
        <v>0</v>
      </c>
      <c r="I46" s="80" t="s">
        <v>16</v>
      </c>
      <c r="J46" s="15"/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6.9249999999999998</v>
      </c>
      <c r="E47" s="79">
        <f t="shared" si="13"/>
        <v>1</v>
      </c>
      <c r="F47" s="78">
        <f t="shared" si="2"/>
        <v>6.9249999999999998</v>
      </c>
      <c r="G47" s="72">
        <f>MAX(J47:BA47)</f>
        <v>6.9249999999999998</v>
      </c>
      <c r="H47" s="72"/>
      <c r="I47" s="80" t="s">
        <v>17</v>
      </c>
      <c r="J47" s="15">
        <v>6.9249999999999998</v>
      </c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52.57500000000001</v>
      </c>
      <c r="E48" s="79">
        <f t="shared" si="13"/>
        <v>10</v>
      </c>
      <c r="F48" s="78">
        <f t="shared" si="2"/>
        <v>5.2575000000000012</v>
      </c>
      <c r="G48" s="72">
        <f>MAX(J48:BA48)</f>
        <v>11.775</v>
      </c>
      <c r="H48" s="72"/>
      <c r="I48" s="80" t="s">
        <v>18</v>
      </c>
      <c r="J48" s="15">
        <v>3.9249999999999998</v>
      </c>
      <c r="K48" s="15">
        <v>2.7749999999999999</v>
      </c>
      <c r="L48" s="15">
        <v>11.775</v>
      </c>
      <c r="M48" s="16">
        <v>3.7</v>
      </c>
      <c r="N48" s="15">
        <v>3.1749999999999998</v>
      </c>
      <c r="O48" s="15">
        <v>9.6</v>
      </c>
      <c r="P48" s="15">
        <v>3.45</v>
      </c>
      <c r="Q48" s="15">
        <v>4.625</v>
      </c>
      <c r="R48" s="15">
        <v>5.6</v>
      </c>
      <c r="S48" s="15">
        <v>3.95</v>
      </c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28.9</v>
      </c>
      <c r="E49" s="73">
        <f>SUM(E50:E55)</f>
        <v>4</v>
      </c>
      <c r="F49" s="72">
        <f t="shared" si="2"/>
        <v>7.2249999999999996</v>
      </c>
      <c r="G49" s="152">
        <f>MAX(G50:G55)</f>
        <v>11.25</v>
      </c>
      <c r="H49" s="152">
        <f>H53</f>
        <v>0</v>
      </c>
      <c r="I49" s="85" t="s">
        <v>19</v>
      </c>
      <c r="J49" s="89">
        <f>COUNTIFS($J50:$BB55,"&gt;9,99",$J50:$BB55,"&lt;20")</f>
        <v>2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MAX(J50:BA50)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0</v>
      </c>
      <c r="E51" s="79">
        <f t="shared" si="15"/>
        <v>0</v>
      </c>
      <c r="F51" s="78">
        <f t="shared" si="2"/>
        <v>0</v>
      </c>
      <c r="G51" s="72">
        <f>MAX(J51:BA51)</f>
        <v>0</v>
      </c>
      <c r="H51" s="72"/>
      <c r="I51" s="80" t="s">
        <v>14</v>
      </c>
      <c r="J51" s="15"/>
      <c r="K51" s="15"/>
      <c r="L51" s="15"/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11.125</v>
      </c>
      <c r="E52" s="79">
        <f t="shared" si="15"/>
        <v>1</v>
      </c>
      <c r="F52" s="78">
        <f t="shared" si="2"/>
        <v>11.125</v>
      </c>
      <c r="G52" s="72">
        <f>MAX(J52:BA52)</f>
        <v>11.125</v>
      </c>
      <c r="H52" s="72"/>
      <c r="I52" s="80" t="s">
        <v>15</v>
      </c>
      <c r="J52" s="15">
        <v>11.125</v>
      </c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0</v>
      </c>
      <c r="E54" s="79">
        <f t="shared" si="15"/>
        <v>0</v>
      </c>
      <c r="F54" s="78">
        <f t="shared" si="2"/>
        <v>0</v>
      </c>
      <c r="G54" s="72">
        <f>MAX(J54:BA54)</f>
        <v>0</v>
      </c>
      <c r="H54" s="72"/>
      <c r="I54" s="80" t="s">
        <v>17</v>
      </c>
      <c r="J54" s="15"/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17.774999999999999</v>
      </c>
      <c r="E55" s="79">
        <f t="shared" si="15"/>
        <v>3</v>
      </c>
      <c r="F55" s="78">
        <f t="shared" si="2"/>
        <v>5.9249999999999998</v>
      </c>
      <c r="G55" s="72">
        <f>MAX(J55:BA55)</f>
        <v>11.25</v>
      </c>
      <c r="H55" s="72"/>
      <c r="I55" s="80" t="s">
        <v>18</v>
      </c>
      <c r="J55" s="15">
        <v>3.0249999999999999</v>
      </c>
      <c r="K55" s="15">
        <v>11.25</v>
      </c>
      <c r="L55" s="15">
        <v>3.5</v>
      </c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26.95</v>
      </c>
      <c r="E56" s="73">
        <f>SUM(E57:E62)</f>
        <v>4</v>
      </c>
      <c r="F56" s="72">
        <f t="shared" si="2"/>
        <v>6.7374999999999998</v>
      </c>
      <c r="G56" s="152">
        <f>MAX(G57:G62)</f>
        <v>12.5</v>
      </c>
      <c r="H56" s="152">
        <f>H60</f>
        <v>0</v>
      </c>
      <c r="I56" s="85" t="s">
        <v>19</v>
      </c>
      <c r="J56" s="89">
        <f>COUNTIFS($J57:$BB62,"&gt;9,99",$J57:$BB62,"&lt;20")</f>
        <v>1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MAX(J57:BA57)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0</v>
      </c>
      <c r="E58" s="79">
        <f t="shared" si="17"/>
        <v>0</v>
      </c>
      <c r="F58" s="78">
        <f t="shared" si="2"/>
        <v>0</v>
      </c>
      <c r="G58" s="72">
        <f>MAX(J58:BA58)</f>
        <v>0</v>
      </c>
      <c r="H58" s="72"/>
      <c r="I58" s="80" t="s">
        <v>14</v>
      </c>
      <c r="J58" s="15"/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20.65</v>
      </c>
      <c r="E59" s="79">
        <f t="shared" si="17"/>
        <v>2</v>
      </c>
      <c r="F59" s="78">
        <f t="shared" si="2"/>
        <v>10.324999999999999</v>
      </c>
      <c r="G59" s="72">
        <f>MAX(J59:BA59)</f>
        <v>12.5</v>
      </c>
      <c r="H59" s="72"/>
      <c r="I59" s="80" t="s">
        <v>15</v>
      </c>
      <c r="J59" s="15">
        <v>8.15</v>
      </c>
      <c r="K59" s="15">
        <v>12.5</v>
      </c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6.3000000000000007</v>
      </c>
      <c r="E62" s="79">
        <f t="shared" si="17"/>
        <v>2</v>
      </c>
      <c r="F62" s="78">
        <f t="shared" si="2"/>
        <v>3.1500000000000004</v>
      </c>
      <c r="G62" s="72">
        <f>MAX(J62:BA62)</f>
        <v>3.6</v>
      </c>
      <c r="H62" s="72"/>
      <c r="I62" s="80" t="s">
        <v>18</v>
      </c>
      <c r="J62" s="15">
        <v>2.7</v>
      </c>
      <c r="K62" s="15">
        <v>3.6</v>
      </c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214.57499999999999</v>
      </c>
      <c r="E63" s="73">
        <f>SUM(E64:E69)</f>
        <v>26</v>
      </c>
      <c r="F63" s="72">
        <f t="shared" si="2"/>
        <v>8.2528846153846143</v>
      </c>
      <c r="G63" s="152">
        <f>MAX(G64:G69)</f>
        <v>13.875</v>
      </c>
      <c r="H63" s="152">
        <f>H67</f>
        <v>11.525</v>
      </c>
      <c r="I63" s="85" t="s">
        <v>19</v>
      </c>
      <c r="J63" s="89">
        <f>COUNTIFS($J64:$BB69,"&gt;9,99",$J64:$BB69,"&lt;20")</f>
        <v>8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1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36.425000000000004</v>
      </c>
      <c r="E64" s="79">
        <f t="shared" ref="E64:E69" si="19">COUNT(J64:AZ64)</f>
        <v>4</v>
      </c>
      <c r="F64" s="78">
        <f t="shared" ref="F64:F83" si="20">IF(E64=0,0,D64/E64)</f>
        <v>9.1062500000000011</v>
      </c>
      <c r="G64" s="72">
        <f>MAX(J64:BA64)</f>
        <v>13.1</v>
      </c>
      <c r="H64" s="72"/>
      <c r="I64" s="80" t="s">
        <v>13</v>
      </c>
      <c r="J64" s="15">
        <v>7.2249999999999996</v>
      </c>
      <c r="K64" s="15">
        <v>13.1</v>
      </c>
      <c r="L64" s="15">
        <v>9.15</v>
      </c>
      <c r="M64" s="16">
        <v>6.95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47.524999999999999</v>
      </c>
      <c r="E65" s="79">
        <f t="shared" si="19"/>
        <v>7</v>
      </c>
      <c r="F65" s="78">
        <f t="shared" si="20"/>
        <v>6.7892857142857137</v>
      </c>
      <c r="G65" s="72">
        <f>MAX(J65:BA65)</f>
        <v>9.2750000000000004</v>
      </c>
      <c r="H65" s="72"/>
      <c r="I65" s="80" t="s">
        <v>14</v>
      </c>
      <c r="J65" s="15">
        <v>9.2750000000000004</v>
      </c>
      <c r="K65" s="15">
        <v>4.95</v>
      </c>
      <c r="L65" s="15">
        <v>7.7750000000000004</v>
      </c>
      <c r="M65" s="16">
        <v>7.5750000000000002</v>
      </c>
      <c r="N65" s="15">
        <v>6.7750000000000004</v>
      </c>
      <c r="O65" s="15">
        <v>6.625</v>
      </c>
      <c r="P65" s="15">
        <v>4.55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114.82499999999999</v>
      </c>
      <c r="E66" s="79">
        <f t="shared" si="19"/>
        <v>13</v>
      </c>
      <c r="F66" s="78">
        <f t="shared" si="20"/>
        <v>8.832692307692307</v>
      </c>
      <c r="G66" s="72">
        <f>MAX(J66:BA66)</f>
        <v>13.875</v>
      </c>
      <c r="H66" s="72"/>
      <c r="I66" s="80" t="s">
        <v>15</v>
      </c>
      <c r="J66" s="15">
        <v>13.875</v>
      </c>
      <c r="K66" s="15">
        <v>10.55</v>
      </c>
      <c r="L66" s="15">
        <v>7.75</v>
      </c>
      <c r="M66" s="16">
        <v>11.225</v>
      </c>
      <c r="N66" s="15">
        <v>6.05</v>
      </c>
      <c r="O66" s="15">
        <v>5</v>
      </c>
      <c r="P66" s="15">
        <v>10.824999999999999</v>
      </c>
      <c r="Q66" s="15">
        <v>8.5</v>
      </c>
      <c r="R66" s="15">
        <v>10.175000000000001</v>
      </c>
      <c r="S66" s="15">
        <v>10.425000000000001</v>
      </c>
      <c r="T66" s="15">
        <v>6.6749999999999998</v>
      </c>
      <c r="U66" s="15">
        <v>6</v>
      </c>
      <c r="V66" s="15">
        <v>7.7750000000000004</v>
      </c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15.8</v>
      </c>
      <c r="E67" s="79">
        <f t="shared" si="19"/>
        <v>2</v>
      </c>
      <c r="F67" s="78">
        <f t="shared" si="20"/>
        <v>7.9</v>
      </c>
      <c r="G67" s="72"/>
      <c r="H67" s="72">
        <f>MAX(J67:AZ67)</f>
        <v>11.525</v>
      </c>
      <c r="I67" s="80" t="s">
        <v>16</v>
      </c>
      <c r="J67" s="15">
        <v>11.525</v>
      </c>
      <c r="K67" s="15">
        <v>4.2750000000000004</v>
      </c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0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0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8.5</v>
      </c>
      <c r="E70" s="73">
        <f>SUM(E71:E76)</f>
        <v>1</v>
      </c>
      <c r="F70" s="72">
        <f t="shared" si="20"/>
        <v>8.5</v>
      </c>
      <c r="G70" s="152">
        <f>MAX(G71:G76)</f>
        <v>8.5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1">SUM(J71:AZ71)</f>
        <v>8.5</v>
      </c>
      <c r="E71" s="79">
        <f t="shared" ref="E71:E76" si="22">COUNT(J71:AZ71)</f>
        <v>1</v>
      </c>
      <c r="F71" s="78">
        <f t="shared" si="20"/>
        <v>8.5</v>
      </c>
      <c r="G71" s="72">
        <f>MAX(J71:BA71)</f>
        <v>8.5</v>
      </c>
      <c r="H71" s="72"/>
      <c r="I71" s="80" t="s">
        <v>13</v>
      </c>
      <c r="J71" s="15">
        <v>8.5</v>
      </c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1"/>
        <v>0</v>
      </c>
      <c r="E72" s="79">
        <f t="shared" si="22"/>
        <v>0</v>
      </c>
      <c r="F72" s="78">
        <f t="shared" si="20"/>
        <v>0</v>
      </c>
      <c r="G72" s="72">
        <f>MAX(J72:BA72)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1"/>
        <v>0</v>
      </c>
      <c r="E73" s="79">
        <f t="shared" si="22"/>
        <v>0</v>
      </c>
      <c r="F73" s="78">
        <f t="shared" si="20"/>
        <v>0</v>
      </c>
      <c r="G73" s="72">
        <f>MAX(J73:BA73)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1"/>
        <v>0</v>
      </c>
      <c r="E74" s="79">
        <f t="shared" si="22"/>
        <v>0</v>
      </c>
      <c r="F74" s="78">
        <f t="shared" si="20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1"/>
        <v>0</v>
      </c>
      <c r="E75" s="79">
        <f t="shared" si="22"/>
        <v>0</v>
      </c>
      <c r="F75" s="78">
        <f t="shared" si="20"/>
        <v>0</v>
      </c>
      <c r="G75" s="72">
        <f>MAX(J75:BA75)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1"/>
        <v>0</v>
      </c>
      <c r="E76" s="79">
        <f t="shared" si="22"/>
        <v>0</v>
      </c>
      <c r="F76" s="78">
        <f t="shared" si="20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55.545000000000002</v>
      </c>
      <c r="E77" s="123">
        <f>SUM(E78:E83)</f>
        <v>7</v>
      </c>
      <c r="F77" s="84">
        <f t="shared" si="20"/>
        <v>7.9350000000000005</v>
      </c>
      <c r="G77" s="152">
        <f>MAX(G78:G83)</f>
        <v>11.675000000000001</v>
      </c>
      <c r="H77" s="152">
        <f>H81</f>
        <v>10.8</v>
      </c>
      <c r="I77" s="85" t="s">
        <v>19</v>
      </c>
      <c r="J77" s="89">
        <f>COUNTIFS($J78:$BB83,"&gt;9,99",$J78:$BB83,"&lt;20")</f>
        <v>3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1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10.45</v>
      </c>
      <c r="E78" s="79">
        <f t="shared" ref="E78:E83" si="24">COUNT(J78:AZ78)</f>
        <v>1</v>
      </c>
      <c r="F78" s="78">
        <f t="shared" si="20"/>
        <v>10.45</v>
      </c>
      <c r="G78" s="72">
        <f>MAX(J78:BA78)</f>
        <v>10.45</v>
      </c>
      <c r="H78" s="72"/>
      <c r="I78" s="87" t="s">
        <v>13</v>
      </c>
      <c r="J78" s="15">
        <v>10.45</v>
      </c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1.1000000000000001</v>
      </c>
      <c r="E79" s="79">
        <f t="shared" si="24"/>
        <v>1</v>
      </c>
      <c r="F79" s="78">
        <f t="shared" si="20"/>
        <v>1.1000000000000001</v>
      </c>
      <c r="G79" s="72">
        <f>MAX(J79:BA79)</f>
        <v>1.1000000000000001</v>
      </c>
      <c r="H79" s="72"/>
      <c r="I79" s="80" t="s">
        <v>14</v>
      </c>
      <c r="J79" s="15">
        <v>1.1000000000000001</v>
      </c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9.9749999999999996</v>
      </c>
      <c r="E80" s="79">
        <f t="shared" si="24"/>
        <v>1</v>
      </c>
      <c r="F80" s="78">
        <f t="shared" si="20"/>
        <v>9.9749999999999996</v>
      </c>
      <c r="G80" s="72">
        <f>MAX(J80:BA80)</f>
        <v>9.9749999999999996</v>
      </c>
      <c r="H80" s="72"/>
      <c r="I80" s="80" t="s">
        <v>15</v>
      </c>
      <c r="J80" s="15">
        <v>9.9749999999999996</v>
      </c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10.8</v>
      </c>
      <c r="E81" s="79">
        <f t="shared" si="24"/>
        <v>1</v>
      </c>
      <c r="F81" s="78">
        <f t="shared" si="20"/>
        <v>10.8</v>
      </c>
      <c r="G81" s="72"/>
      <c r="H81" s="72">
        <f>MAX(J81:AZ81)</f>
        <v>10.8</v>
      </c>
      <c r="I81" s="80" t="s">
        <v>16</v>
      </c>
      <c r="J81" s="15">
        <v>10.8</v>
      </c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23.22</v>
      </c>
      <c r="E82" s="79">
        <f t="shared" si="24"/>
        <v>3</v>
      </c>
      <c r="F82" s="78">
        <f t="shared" si="20"/>
        <v>7.7399999999999993</v>
      </c>
      <c r="G82" s="72">
        <f>MAX(J82:BA82)</f>
        <v>11.675000000000001</v>
      </c>
      <c r="H82" s="72"/>
      <c r="I82" s="80" t="s">
        <v>17</v>
      </c>
      <c r="J82" s="15">
        <v>4.375</v>
      </c>
      <c r="K82" s="15">
        <v>11.675000000000001</v>
      </c>
      <c r="L82" s="15">
        <v>7.17</v>
      </c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0</v>
      </c>
      <c r="E83" s="79">
        <f t="shared" si="24"/>
        <v>0</v>
      </c>
      <c r="F83" s="78">
        <f t="shared" si="20"/>
        <v>0</v>
      </c>
      <c r="G83" s="72">
        <f>MAX(J83:BA83)</f>
        <v>0</v>
      </c>
      <c r="H83" s="72"/>
      <c r="I83" s="80" t="s">
        <v>18</v>
      </c>
      <c r="J83" s="15"/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19.87</v>
      </c>
      <c r="E84" s="125">
        <f>SUM(E85:E90)</f>
        <v>4</v>
      </c>
      <c r="F84" s="124">
        <f>IF(E84=0,0,D84/E84)</f>
        <v>4.9675000000000002</v>
      </c>
      <c r="G84" s="154">
        <f>MAX(G85:G90)</f>
        <v>6.4</v>
      </c>
      <c r="H84" s="154">
        <f>H88</f>
        <v>0</v>
      </c>
      <c r="I84" s="126" t="s">
        <v>19</v>
      </c>
      <c r="J84" s="127">
        <f>COUNTIFS($J85:$BB90,"&gt;9,99",$J85:$BB90,"&lt;20")</f>
        <v>0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0</v>
      </c>
      <c r="E85" s="46">
        <f t="shared" ref="E85:E90" si="26">COUNT(J85:AZ85)</f>
        <v>0</v>
      </c>
      <c r="F85" s="45">
        <f t="shared" ref="F85:F140" si="27">IF(E85=0,0,D85/E85)</f>
        <v>0</v>
      </c>
      <c r="G85" s="40">
        <f>MAX(J85:BA85)</f>
        <v>0</v>
      </c>
      <c r="H85" s="40"/>
      <c r="I85" s="52" t="s">
        <v>13</v>
      </c>
      <c r="J85" s="15"/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16.045000000000002</v>
      </c>
      <c r="E86" s="46">
        <f t="shared" si="26"/>
        <v>3</v>
      </c>
      <c r="F86" s="45">
        <f t="shared" si="27"/>
        <v>5.3483333333333336</v>
      </c>
      <c r="G86" s="40">
        <f>MAX(J86:BA86)</f>
        <v>6.4</v>
      </c>
      <c r="H86" s="40"/>
      <c r="I86" s="52" t="s">
        <v>14</v>
      </c>
      <c r="J86" s="15">
        <v>6.4</v>
      </c>
      <c r="K86" s="15">
        <v>4.07</v>
      </c>
      <c r="L86" s="15">
        <v>5.5750000000000002</v>
      </c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0</v>
      </c>
      <c r="E87" s="46">
        <f t="shared" si="26"/>
        <v>0</v>
      </c>
      <c r="F87" s="45">
        <f t="shared" si="27"/>
        <v>0</v>
      </c>
      <c r="G87" s="40">
        <f>MAX(J87:BA87)</f>
        <v>0</v>
      </c>
      <c r="H87" s="40"/>
      <c r="I87" s="52" t="s">
        <v>15</v>
      </c>
      <c r="J87" s="15"/>
      <c r="K87" s="15"/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0</v>
      </c>
      <c r="E89" s="46">
        <f t="shared" si="26"/>
        <v>0</v>
      </c>
      <c r="F89" s="45">
        <f t="shared" si="27"/>
        <v>0</v>
      </c>
      <c r="G89" s="40">
        <f>MAX(J89:BA89)</f>
        <v>0</v>
      </c>
      <c r="H89" s="40"/>
      <c r="I89" s="52" t="s">
        <v>17</v>
      </c>
      <c r="J89" s="15"/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3.8250000000000002</v>
      </c>
      <c r="E90" s="46">
        <f t="shared" si="26"/>
        <v>1</v>
      </c>
      <c r="F90" s="45">
        <f t="shared" si="27"/>
        <v>3.8250000000000002</v>
      </c>
      <c r="G90" s="40">
        <f>MAX(J90:BA90)</f>
        <v>3.8250000000000002</v>
      </c>
      <c r="H90" s="40"/>
      <c r="I90" s="52" t="s">
        <v>18</v>
      </c>
      <c r="J90" s="15">
        <v>3.8250000000000002</v>
      </c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33.150000000000006</v>
      </c>
      <c r="E91" s="41">
        <f>SUM(E92:E97)</f>
        <v>6</v>
      </c>
      <c r="F91" s="40">
        <f t="shared" si="27"/>
        <v>5.5250000000000012</v>
      </c>
      <c r="G91" s="151">
        <f>MAX(G92:G97)</f>
        <v>15.55</v>
      </c>
      <c r="H91" s="151">
        <f>H95</f>
        <v>0</v>
      </c>
      <c r="I91" s="53" t="s">
        <v>19</v>
      </c>
      <c r="J91" s="54">
        <f>COUNTIFS($J92:$BB97,"&gt;9,99",$J92:$BB97,"&lt;20")</f>
        <v>1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15.55</v>
      </c>
      <c r="E92" s="46">
        <f t="shared" ref="E92:E97" si="29">COUNT(J92:AZ92)</f>
        <v>1</v>
      </c>
      <c r="F92" s="45">
        <f t="shared" si="27"/>
        <v>15.55</v>
      </c>
      <c r="G92" s="40">
        <f>MAX(J92:BA92)</f>
        <v>15.55</v>
      </c>
      <c r="H92" s="40"/>
      <c r="I92" s="52" t="s">
        <v>13</v>
      </c>
      <c r="J92" s="15">
        <v>15.55</v>
      </c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0</v>
      </c>
      <c r="E93" s="46">
        <f t="shared" si="29"/>
        <v>0</v>
      </c>
      <c r="F93" s="45">
        <f t="shared" si="27"/>
        <v>0</v>
      </c>
      <c r="G93" s="40">
        <f>MAX(J93:BA93)</f>
        <v>0</v>
      </c>
      <c r="H93" s="40"/>
      <c r="I93" s="52" t="s">
        <v>14</v>
      </c>
      <c r="J93" s="15"/>
      <c r="K93" s="15"/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4.8</v>
      </c>
      <c r="E94" s="46">
        <f t="shared" si="29"/>
        <v>1</v>
      </c>
      <c r="F94" s="45">
        <f t="shared" si="27"/>
        <v>4.8</v>
      </c>
      <c r="G94" s="40">
        <f>MAX(J94:BA94)</f>
        <v>4.8</v>
      </c>
      <c r="H94" s="40"/>
      <c r="I94" s="52" t="s">
        <v>15</v>
      </c>
      <c r="J94" s="15">
        <v>4.8</v>
      </c>
      <c r="K94" s="15"/>
      <c r="L94" s="15"/>
      <c r="M94" s="16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0</v>
      </c>
      <c r="E96" s="46">
        <f t="shared" si="29"/>
        <v>0</v>
      </c>
      <c r="F96" s="45">
        <f t="shared" si="27"/>
        <v>0</v>
      </c>
      <c r="G96" s="40">
        <f>MAX(J96:BA96)</f>
        <v>0</v>
      </c>
      <c r="H96" s="40"/>
      <c r="I96" s="52" t="s">
        <v>17</v>
      </c>
      <c r="J96" s="15"/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12.8</v>
      </c>
      <c r="E97" s="46">
        <f t="shared" si="29"/>
        <v>4</v>
      </c>
      <c r="F97" s="45">
        <f t="shared" si="27"/>
        <v>3.2</v>
      </c>
      <c r="G97" s="40">
        <f>MAX(J97:BA97)</f>
        <v>3.7</v>
      </c>
      <c r="H97" s="40"/>
      <c r="I97" s="52" t="s">
        <v>18</v>
      </c>
      <c r="J97" s="15">
        <v>3.1749999999999998</v>
      </c>
      <c r="K97" s="15">
        <v>3.3</v>
      </c>
      <c r="L97" s="15">
        <v>2.625</v>
      </c>
      <c r="M97" s="16">
        <v>3.7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138.155</v>
      </c>
      <c r="E98" s="41">
        <f>SUM(E99:E104)</f>
        <v>18</v>
      </c>
      <c r="F98" s="40">
        <f t="shared" si="27"/>
        <v>7.6752777777777776</v>
      </c>
      <c r="G98" s="151">
        <f>MAX(G99:G104)</f>
        <v>12.95</v>
      </c>
      <c r="H98" s="151">
        <f>H102</f>
        <v>14.05</v>
      </c>
      <c r="I98" s="53" t="s">
        <v>19</v>
      </c>
      <c r="J98" s="54">
        <f>COUNTIFS($J99:$BB104,"&gt;9,99",$J99:$BB104,"&lt;20")</f>
        <v>5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1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8.3550000000000004</v>
      </c>
      <c r="E99" s="46">
        <f t="shared" ref="E99:E104" si="31">COUNT(J99:AZ99)</f>
        <v>1</v>
      </c>
      <c r="F99" s="45">
        <f t="shared" si="27"/>
        <v>8.3550000000000004</v>
      </c>
      <c r="G99" s="40">
        <f>MAX(J99:BA99)</f>
        <v>8.3550000000000004</v>
      </c>
      <c r="H99" s="40"/>
      <c r="I99" s="52" t="s">
        <v>13</v>
      </c>
      <c r="J99" s="15">
        <v>8.3550000000000004</v>
      </c>
      <c r="K99" s="15"/>
      <c r="L99" s="15"/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16.100000000000001</v>
      </c>
      <c r="E100" s="46">
        <f t="shared" si="31"/>
        <v>2</v>
      </c>
      <c r="F100" s="45">
        <f t="shared" si="27"/>
        <v>8.0500000000000007</v>
      </c>
      <c r="G100" s="40">
        <f>MAX(J100:BA100)</f>
        <v>12.625</v>
      </c>
      <c r="H100" s="40"/>
      <c r="I100" s="52" t="s">
        <v>14</v>
      </c>
      <c r="J100" s="15">
        <v>3.4750000000000001</v>
      </c>
      <c r="K100" s="15">
        <v>12.625</v>
      </c>
      <c r="L100" s="15"/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73.325000000000003</v>
      </c>
      <c r="E101" s="46">
        <f t="shared" si="31"/>
        <v>7</v>
      </c>
      <c r="F101" s="45">
        <f t="shared" si="27"/>
        <v>10.475</v>
      </c>
      <c r="G101" s="40">
        <f>MAX(J101:BA101)</f>
        <v>12.95</v>
      </c>
      <c r="H101" s="40"/>
      <c r="I101" s="52" t="s">
        <v>15</v>
      </c>
      <c r="J101" s="15">
        <v>9.65</v>
      </c>
      <c r="K101" s="15">
        <v>8.75</v>
      </c>
      <c r="L101" s="15">
        <v>9.7249999999999996</v>
      </c>
      <c r="M101" s="16">
        <v>7.75</v>
      </c>
      <c r="N101" s="15">
        <v>12.95</v>
      </c>
      <c r="O101" s="15">
        <v>11.75</v>
      </c>
      <c r="P101" s="15">
        <v>12.75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18.450000000000003</v>
      </c>
      <c r="E102" s="46">
        <f t="shared" si="31"/>
        <v>2</v>
      </c>
      <c r="F102" s="45">
        <f t="shared" si="27"/>
        <v>9.2250000000000014</v>
      </c>
      <c r="G102" s="40"/>
      <c r="H102" s="40">
        <f>MAX(J102:AZ102)</f>
        <v>14.05</v>
      </c>
      <c r="I102" s="52" t="s">
        <v>16</v>
      </c>
      <c r="J102" s="15">
        <v>4.4000000000000004</v>
      </c>
      <c r="K102" s="15">
        <v>14.05</v>
      </c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0</v>
      </c>
      <c r="E103" s="46">
        <f t="shared" si="31"/>
        <v>0</v>
      </c>
      <c r="F103" s="45">
        <f t="shared" si="27"/>
        <v>0</v>
      </c>
      <c r="G103" s="40">
        <f>MAX(J103:BA103)</f>
        <v>0</v>
      </c>
      <c r="H103" s="40"/>
      <c r="I103" s="52" t="s">
        <v>17</v>
      </c>
      <c r="J103" s="15"/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21.924999999999997</v>
      </c>
      <c r="E104" s="46">
        <f t="shared" si="31"/>
        <v>6</v>
      </c>
      <c r="F104" s="45">
        <f t="shared" si="27"/>
        <v>3.6541666666666663</v>
      </c>
      <c r="G104" s="40">
        <f>MAX(J104:BA104)</f>
        <v>4.875</v>
      </c>
      <c r="H104" s="40"/>
      <c r="I104" s="52" t="s">
        <v>18</v>
      </c>
      <c r="J104" s="15">
        <v>3.5</v>
      </c>
      <c r="K104" s="15">
        <v>3.125</v>
      </c>
      <c r="L104" s="15">
        <v>4.875</v>
      </c>
      <c r="M104" s="16">
        <v>3.5</v>
      </c>
      <c r="N104" s="15">
        <v>3.2749999999999999</v>
      </c>
      <c r="O104" s="15">
        <v>3.65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100.77500000000002</v>
      </c>
      <c r="E105" s="41">
        <f>SUM(E106:E111)</f>
        <v>9</v>
      </c>
      <c r="F105" s="40">
        <f t="shared" si="27"/>
        <v>11.197222222222225</v>
      </c>
      <c r="G105" s="151">
        <f>MAX(G106:G111)</f>
        <v>22.975000000000001</v>
      </c>
      <c r="H105" s="151">
        <f>H109</f>
        <v>10.525</v>
      </c>
      <c r="I105" s="53" t="s">
        <v>19</v>
      </c>
      <c r="J105" s="54">
        <f>COUNTIFS($J106:$BB111,"&gt;9,99",$J106:$BB111,"&lt;20")</f>
        <v>3</v>
      </c>
      <c r="K105" s="54">
        <f>COUNTIFS($J106:$BB111,"&gt;19,99")</f>
        <v>1</v>
      </c>
      <c r="L105" s="54">
        <f>COUNTIFS($J109:$BA109,"&gt;4,99",$J109:$BA109,"&lt;9,99")</f>
        <v>0</v>
      </c>
      <c r="M105" s="54">
        <f>COUNTIFS($J109:$BB109,"&gt;9,99")</f>
        <v>1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22.975000000000001</v>
      </c>
      <c r="E106" s="46">
        <f t="shared" ref="E106:E111" si="33">COUNT(J106:AZ106)</f>
        <v>1</v>
      </c>
      <c r="F106" s="45">
        <f t="shared" si="27"/>
        <v>22.975000000000001</v>
      </c>
      <c r="G106" s="40">
        <f t="shared" ref="G106:G111" si="34">MAX(J106:BA106)</f>
        <v>22.975000000000001</v>
      </c>
      <c r="H106" s="40"/>
      <c r="I106" s="52" t="s">
        <v>13</v>
      </c>
      <c r="J106" s="15">
        <v>22.975000000000001</v>
      </c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4.8</v>
      </c>
      <c r="E107" s="46">
        <f t="shared" si="33"/>
        <v>1</v>
      </c>
      <c r="F107" s="45">
        <f t="shared" si="27"/>
        <v>4.8</v>
      </c>
      <c r="G107" s="40">
        <f t="shared" si="34"/>
        <v>4.8</v>
      </c>
      <c r="H107" s="40"/>
      <c r="I107" s="52" t="s">
        <v>14</v>
      </c>
      <c r="J107" s="15">
        <v>4.8</v>
      </c>
      <c r="K107" s="15"/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55.075000000000003</v>
      </c>
      <c r="E108" s="46">
        <f t="shared" si="33"/>
        <v>5</v>
      </c>
      <c r="F108" s="45">
        <f t="shared" si="27"/>
        <v>11.015000000000001</v>
      </c>
      <c r="G108" s="40">
        <f t="shared" si="34"/>
        <v>18.475000000000001</v>
      </c>
      <c r="H108" s="40"/>
      <c r="I108" s="52" t="s">
        <v>15</v>
      </c>
      <c r="J108" s="15">
        <v>18.475000000000001</v>
      </c>
      <c r="K108" s="15">
        <v>10.5</v>
      </c>
      <c r="L108" s="15">
        <v>8.9250000000000007</v>
      </c>
      <c r="M108" s="16">
        <v>8.35</v>
      </c>
      <c r="N108" s="15">
        <v>8.8249999999999993</v>
      </c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10.525</v>
      </c>
      <c r="E109" s="46">
        <f t="shared" si="33"/>
        <v>1</v>
      </c>
      <c r="F109" s="45">
        <f t="shared" si="27"/>
        <v>10.525</v>
      </c>
      <c r="G109" s="40">
        <f t="shared" si="34"/>
        <v>10.525</v>
      </c>
      <c r="H109" s="40">
        <f>MAX(J109:AZ109)</f>
        <v>10.525</v>
      </c>
      <c r="I109" s="52" t="s">
        <v>16</v>
      </c>
      <c r="J109" s="15">
        <v>10.525</v>
      </c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7.4</v>
      </c>
      <c r="E110" s="46">
        <f t="shared" si="33"/>
        <v>1</v>
      </c>
      <c r="F110" s="45">
        <f t="shared" si="27"/>
        <v>7.4</v>
      </c>
      <c r="G110" s="40">
        <f t="shared" si="34"/>
        <v>7.4</v>
      </c>
      <c r="H110" s="40"/>
      <c r="I110" s="52" t="s">
        <v>17</v>
      </c>
      <c r="J110" s="15">
        <v>7.4</v>
      </c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0</v>
      </c>
      <c r="E111" s="46">
        <f t="shared" si="33"/>
        <v>0</v>
      </c>
      <c r="F111" s="45">
        <f t="shared" si="27"/>
        <v>0</v>
      </c>
      <c r="G111" s="40">
        <f t="shared" si="34"/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24.4</v>
      </c>
      <c r="E112" s="41">
        <f>SUM(E113:E118)</f>
        <v>2</v>
      </c>
      <c r="F112" s="40">
        <f t="shared" si="27"/>
        <v>12.2</v>
      </c>
      <c r="G112" s="151">
        <f>MAX(G113:G118)</f>
        <v>13.725</v>
      </c>
      <c r="H112" s="151">
        <f>H116</f>
        <v>0</v>
      </c>
      <c r="I112" s="53" t="s">
        <v>19</v>
      </c>
      <c r="J112" s="54">
        <f>COUNTIFS($J113:$BB118,"&gt;9,99",$J113:$BB118,"&lt;20")</f>
        <v>2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24.4</v>
      </c>
      <c r="E113" s="46">
        <f t="shared" ref="E113:E118" si="36">COUNT(J113:AZ113)</f>
        <v>2</v>
      </c>
      <c r="F113" s="45">
        <f t="shared" si="27"/>
        <v>12.2</v>
      </c>
      <c r="G113" s="40">
        <f>MAX(J113:BA113)</f>
        <v>13.725</v>
      </c>
      <c r="H113" s="40"/>
      <c r="I113" s="52" t="s">
        <v>13</v>
      </c>
      <c r="J113" s="15">
        <v>10.675000000000001</v>
      </c>
      <c r="K113" s="15">
        <v>13.725</v>
      </c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MAX(J114:BA114)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0</v>
      </c>
      <c r="E115" s="46">
        <f t="shared" si="36"/>
        <v>0</v>
      </c>
      <c r="F115" s="45">
        <f t="shared" si="27"/>
        <v>0</v>
      </c>
      <c r="G115" s="40">
        <f>MAX(J115:BA115)</f>
        <v>0</v>
      </c>
      <c r="H115" s="40"/>
      <c r="I115" s="52" t="s">
        <v>15</v>
      </c>
      <c r="J115" s="15"/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151.625</v>
      </c>
      <c r="E119" s="41">
        <f>SUM(E120:E125)</f>
        <v>12</v>
      </c>
      <c r="F119" s="40">
        <f t="shared" si="27"/>
        <v>12.635416666666666</v>
      </c>
      <c r="G119" s="151">
        <f>MAX(G120:G125)</f>
        <v>20.324999999999999</v>
      </c>
      <c r="H119" s="151">
        <f>H123</f>
        <v>0</v>
      </c>
      <c r="I119" s="53" t="s">
        <v>19</v>
      </c>
      <c r="J119" s="54">
        <f>COUNTIFS($J120:$BB125,"&gt;9,99",$J120:$BB125,"&lt;20")</f>
        <v>8</v>
      </c>
      <c r="K119" s="54">
        <f>COUNTIFS($J120:$BB125,"&gt;19,99")</f>
        <v>1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40.625</v>
      </c>
      <c r="E120" s="46">
        <f t="shared" ref="E120:E125" si="38">COUNT(J120:AZ120)</f>
        <v>3</v>
      </c>
      <c r="F120" s="45">
        <f t="shared" si="27"/>
        <v>13.541666666666666</v>
      </c>
      <c r="G120" s="40">
        <f>MAX(J120:BA120)</f>
        <v>16.774999999999999</v>
      </c>
      <c r="H120" s="40"/>
      <c r="I120" s="52" t="s">
        <v>13</v>
      </c>
      <c r="J120" s="15">
        <v>10.025</v>
      </c>
      <c r="K120" s="15">
        <v>13.824999999999999</v>
      </c>
      <c r="L120" s="15">
        <v>16.774999999999999</v>
      </c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47.3</v>
      </c>
      <c r="E121" s="46">
        <f t="shared" si="38"/>
        <v>3</v>
      </c>
      <c r="F121" s="45">
        <f t="shared" si="27"/>
        <v>15.766666666666666</v>
      </c>
      <c r="G121" s="40">
        <f>MAX(J121:BA121)</f>
        <v>20.324999999999999</v>
      </c>
      <c r="H121" s="40"/>
      <c r="I121" s="52" t="s">
        <v>14</v>
      </c>
      <c r="J121" s="15">
        <v>12.875</v>
      </c>
      <c r="K121" s="15">
        <v>14.1</v>
      </c>
      <c r="L121" s="15">
        <v>20.324999999999999</v>
      </c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63.7</v>
      </c>
      <c r="E122" s="46">
        <f t="shared" si="38"/>
        <v>6</v>
      </c>
      <c r="F122" s="45">
        <f t="shared" si="27"/>
        <v>10.616666666666667</v>
      </c>
      <c r="G122" s="40">
        <f>MAX(J122:BA122)</f>
        <v>15.8</v>
      </c>
      <c r="H122" s="40"/>
      <c r="I122" s="52" t="s">
        <v>15</v>
      </c>
      <c r="J122" s="15">
        <v>12</v>
      </c>
      <c r="K122" s="15">
        <v>9.6750000000000007</v>
      </c>
      <c r="L122" s="15">
        <v>6.2249999999999996</v>
      </c>
      <c r="M122" s="16">
        <v>15.8</v>
      </c>
      <c r="N122" s="15">
        <v>7.45</v>
      </c>
      <c r="O122" s="15">
        <v>12.55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0</v>
      </c>
      <c r="E124" s="46">
        <f t="shared" si="38"/>
        <v>0</v>
      </c>
      <c r="F124" s="45">
        <f t="shared" si="27"/>
        <v>0</v>
      </c>
      <c r="G124" s="40">
        <f>MAX(J124:BA124)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MAX(J125:BA125)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96.024999999999991</v>
      </c>
      <c r="E126" s="41">
        <f>SUM(E127:E132)</f>
        <v>9</v>
      </c>
      <c r="F126" s="40">
        <f t="shared" si="27"/>
        <v>10.669444444444444</v>
      </c>
      <c r="G126" s="151">
        <f>MAX(G127:G132)</f>
        <v>13.25</v>
      </c>
      <c r="H126" s="151">
        <f>H130</f>
        <v>0</v>
      </c>
      <c r="I126" s="53" t="s">
        <v>19</v>
      </c>
      <c r="J126" s="54">
        <f>COUNTIFS($J127:$BB132,"&gt;9,99",$J127:$BB132,"&lt;20")</f>
        <v>5</v>
      </c>
      <c r="K126" s="54">
        <f>COUNTIFS($J127:$BB132,"&gt;19,99")</f>
        <v>0</v>
      </c>
      <c r="L126" s="54">
        <f>COUNTIFS($J130:$BA130,"&gt;4,99",$J130:$BA130,"&lt;9,99")</f>
        <v>0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0</v>
      </c>
      <c r="E127" s="46">
        <f t="shared" ref="E127:E132" si="40">COUNT(J127:AZ127)</f>
        <v>0</v>
      </c>
      <c r="F127" s="45">
        <f t="shared" si="27"/>
        <v>0</v>
      </c>
      <c r="G127" s="40">
        <f>MAX(J127:BA127)</f>
        <v>0</v>
      </c>
      <c r="H127" s="40"/>
      <c r="I127" s="52" t="s">
        <v>13</v>
      </c>
      <c r="J127" s="15"/>
      <c r="K127" s="15"/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8.0250000000000004</v>
      </c>
      <c r="E128" s="46">
        <f t="shared" si="40"/>
        <v>1</v>
      </c>
      <c r="F128" s="45">
        <f t="shared" si="27"/>
        <v>8.0250000000000004</v>
      </c>
      <c r="G128" s="40">
        <f>MAX(J128:BA128)</f>
        <v>8.0250000000000004</v>
      </c>
      <c r="H128" s="40"/>
      <c r="I128" s="52" t="s">
        <v>14</v>
      </c>
      <c r="J128" s="15">
        <v>8.0250000000000004</v>
      </c>
      <c r="K128" s="15"/>
      <c r="L128" s="15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87.999999999999986</v>
      </c>
      <c r="E129" s="46">
        <f t="shared" si="40"/>
        <v>8</v>
      </c>
      <c r="F129" s="45">
        <f t="shared" si="27"/>
        <v>10.999999999999998</v>
      </c>
      <c r="G129" s="40">
        <f>MAX(J129:BA129)</f>
        <v>13.25</v>
      </c>
      <c r="H129" s="40"/>
      <c r="I129" s="52" t="s">
        <v>15</v>
      </c>
      <c r="J129" s="15">
        <v>13.15</v>
      </c>
      <c r="K129" s="15">
        <v>13.25</v>
      </c>
      <c r="L129" s="15">
        <v>12.324999999999999</v>
      </c>
      <c r="M129" s="16">
        <v>9.6</v>
      </c>
      <c r="N129" s="15">
        <v>10.75</v>
      </c>
      <c r="O129" s="15">
        <v>12.1</v>
      </c>
      <c r="P129" s="15">
        <v>8.2249999999999996</v>
      </c>
      <c r="Q129" s="15">
        <v>8.6</v>
      </c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0</v>
      </c>
      <c r="E130" s="46">
        <f t="shared" si="40"/>
        <v>0</v>
      </c>
      <c r="F130" s="45">
        <f t="shared" si="27"/>
        <v>0</v>
      </c>
      <c r="G130" s="40"/>
      <c r="H130" s="40">
        <f>MAX(J130:AZ130)</f>
        <v>0</v>
      </c>
      <c r="I130" s="52" t="s">
        <v>16</v>
      </c>
      <c r="J130" s="15"/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MAX(J132:BA132)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101.575</v>
      </c>
      <c r="E133" s="41">
        <f>SUM(E134:E139)</f>
        <v>13</v>
      </c>
      <c r="F133" s="40">
        <f t="shared" si="27"/>
        <v>7.8134615384615387</v>
      </c>
      <c r="G133" s="151">
        <f>MAX(G134:G139)</f>
        <v>13.375</v>
      </c>
      <c r="H133" s="151">
        <f>H137</f>
        <v>8.8000000000000007</v>
      </c>
      <c r="I133" s="53" t="s">
        <v>19</v>
      </c>
      <c r="J133" s="54">
        <f>COUNTIFS($J134:$BB139,"&gt;9,99",$J134:$BB139,"&lt;20")</f>
        <v>3</v>
      </c>
      <c r="K133" s="54">
        <f>COUNTIFS($J134:$BB139,"&gt;19,99")</f>
        <v>0</v>
      </c>
      <c r="L133" s="54">
        <f>COUNTIFS($J137:$BA137,"&gt;4,99",$J137:$BA137,"&lt;9,99")</f>
        <v>2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13.375</v>
      </c>
      <c r="E134" s="46">
        <f t="shared" ref="E134:E139" si="42">COUNT(J134:AZ134)</f>
        <v>1</v>
      </c>
      <c r="F134" s="45">
        <f t="shared" si="27"/>
        <v>13.375</v>
      </c>
      <c r="G134" s="40">
        <f>MAX(J134:BA134)</f>
        <v>13.375</v>
      </c>
      <c r="H134" s="40"/>
      <c r="I134" s="52" t="s">
        <v>13</v>
      </c>
      <c r="J134" s="15">
        <v>13.375</v>
      </c>
      <c r="K134" s="15"/>
      <c r="L134" s="15"/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31.775000000000002</v>
      </c>
      <c r="E135" s="46">
        <f t="shared" si="42"/>
        <v>4</v>
      </c>
      <c r="F135" s="45">
        <f t="shared" si="27"/>
        <v>7.9437500000000005</v>
      </c>
      <c r="G135" s="40">
        <f>MAX(J135:BA135)</f>
        <v>9.1750000000000007</v>
      </c>
      <c r="H135" s="40"/>
      <c r="I135" s="52" t="s">
        <v>14</v>
      </c>
      <c r="J135" s="15">
        <v>7.95</v>
      </c>
      <c r="K135" s="15">
        <v>6.3250000000000002</v>
      </c>
      <c r="L135" s="15">
        <v>8.3249999999999993</v>
      </c>
      <c r="M135" s="16">
        <v>9.1750000000000007</v>
      </c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20.774999999999999</v>
      </c>
      <c r="E136" s="46">
        <f t="shared" si="42"/>
        <v>2</v>
      </c>
      <c r="F136" s="45">
        <f t="shared" si="27"/>
        <v>10.387499999999999</v>
      </c>
      <c r="G136" s="40">
        <f>MAX(J136:BA136)</f>
        <v>10.4</v>
      </c>
      <c r="H136" s="40"/>
      <c r="I136" s="52" t="s">
        <v>15</v>
      </c>
      <c r="J136" s="15">
        <v>10.375</v>
      </c>
      <c r="K136" s="15">
        <v>10.4</v>
      </c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15.675000000000001</v>
      </c>
      <c r="E137" s="46">
        <f t="shared" si="42"/>
        <v>2</v>
      </c>
      <c r="F137" s="45">
        <f t="shared" si="27"/>
        <v>7.8375000000000004</v>
      </c>
      <c r="G137" s="40"/>
      <c r="H137" s="40">
        <f>MAX(J137:AZ137)</f>
        <v>8.8000000000000007</v>
      </c>
      <c r="I137" s="52" t="s">
        <v>16</v>
      </c>
      <c r="J137" s="15">
        <v>6.875</v>
      </c>
      <c r="K137" s="15">
        <v>8.8000000000000007</v>
      </c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9.7249999999999996</v>
      </c>
      <c r="E138" s="46">
        <f t="shared" si="42"/>
        <v>1</v>
      </c>
      <c r="F138" s="45">
        <f t="shared" si="27"/>
        <v>9.7249999999999996</v>
      </c>
      <c r="G138" s="40">
        <f>MAX(J138:BA138)</f>
        <v>9.7249999999999996</v>
      </c>
      <c r="H138" s="40"/>
      <c r="I138" s="52" t="s">
        <v>17</v>
      </c>
      <c r="J138" s="15">
        <v>9.7249999999999996</v>
      </c>
      <c r="K138" s="15"/>
      <c r="L138" s="15"/>
      <c r="M138" s="16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10.25</v>
      </c>
      <c r="E139" s="46">
        <f t="shared" si="42"/>
        <v>3</v>
      </c>
      <c r="F139" s="45">
        <f t="shared" si="27"/>
        <v>3.4166666666666665</v>
      </c>
      <c r="G139" s="40">
        <f>MAX(J139:BA139)</f>
        <v>4.125</v>
      </c>
      <c r="H139" s="40"/>
      <c r="I139" s="52" t="s">
        <v>18</v>
      </c>
      <c r="J139" s="15">
        <v>4.125</v>
      </c>
      <c r="K139" s="15">
        <v>2.8</v>
      </c>
      <c r="L139" s="15">
        <v>3.3250000000000002</v>
      </c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67.399999999999991</v>
      </c>
      <c r="E140" s="41">
        <f>SUM(E141:E146)</f>
        <v>10</v>
      </c>
      <c r="F140" s="40">
        <f t="shared" si="27"/>
        <v>6.7399999999999993</v>
      </c>
      <c r="G140" s="151">
        <f>MAX(G141:G146)</f>
        <v>11.45</v>
      </c>
      <c r="H140" s="151">
        <f>H144</f>
        <v>0</v>
      </c>
      <c r="I140" s="53" t="s">
        <v>19</v>
      </c>
      <c r="J140" s="54">
        <f>COUNTIFS($J141:$BB146,"&gt;9,99",$J141:$BB146,"&lt;20")</f>
        <v>3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0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9.7249999999999996</v>
      </c>
      <c r="E141" s="46">
        <f t="shared" ref="E141:E146" si="44">COUNT(J141:AZ141)</f>
        <v>2</v>
      </c>
      <c r="F141" s="45">
        <f t="shared" ref="F141:F160" si="45">IF(E141=0,0,D141/E141)</f>
        <v>4.8624999999999998</v>
      </c>
      <c r="G141" s="40">
        <f>MAX(J141:BA141)</f>
        <v>8.375</v>
      </c>
      <c r="H141" s="40"/>
      <c r="I141" s="52" t="s">
        <v>13</v>
      </c>
      <c r="J141" s="15">
        <v>1.35</v>
      </c>
      <c r="K141" s="15">
        <v>8.375</v>
      </c>
      <c r="L141" s="15"/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27.074999999999996</v>
      </c>
      <c r="E142" s="46">
        <f t="shared" si="44"/>
        <v>4</v>
      </c>
      <c r="F142" s="45">
        <f t="shared" si="45"/>
        <v>6.7687499999999989</v>
      </c>
      <c r="G142" s="40">
        <f>MAX(J142:BA142)</f>
        <v>10.25</v>
      </c>
      <c r="H142" s="40"/>
      <c r="I142" s="52" t="s">
        <v>14</v>
      </c>
      <c r="J142" s="15">
        <v>10.25</v>
      </c>
      <c r="K142" s="15">
        <v>7.7</v>
      </c>
      <c r="L142" s="15">
        <v>5.6</v>
      </c>
      <c r="M142" s="16">
        <v>3.5249999999999999</v>
      </c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28.15</v>
      </c>
      <c r="E143" s="46">
        <f t="shared" si="44"/>
        <v>3</v>
      </c>
      <c r="F143" s="45">
        <f t="shared" si="45"/>
        <v>9.3833333333333329</v>
      </c>
      <c r="G143" s="40">
        <f>MAX(J143:BA143)</f>
        <v>11.45</v>
      </c>
      <c r="H143" s="40"/>
      <c r="I143" s="52" t="s">
        <v>15</v>
      </c>
      <c r="J143" s="15">
        <v>10.75</v>
      </c>
      <c r="K143" s="15">
        <v>11.45</v>
      </c>
      <c r="L143" s="15">
        <v>5.95</v>
      </c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0</v>
      </c>
      <c r="E144" s="46">
        <f t="shared" si="44"/>
        <v>0</v>
      </c>
      <c r="F144" s="45">
        <f t="shared" si="45"/>
        <v>0</v>
      </c>
      <c r="G144" s="40"/>
      <c r="H144" s="40">
        <f>MAX(J144:AZ144)</f>
        <v>0</v>
      </c>
      <c r="I144" s="52" t="s">
        <v>16</v>
      </c>
      <c r="J144" s="15"/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0</v>
      </c>
      <c r="E145" s="46">
        <f t="shared" si="44"/>
        <v>0</v>
      </c>
      <c r="F145" s="45">
        <f t="shared" si="45"/>
        <v>0</v>
      </c>
      <c r="G145" s="40">
        <f>MAX(J145:BA145)</f>
        <v>0</v>
      </c>
      <c r="H145" s="40"/>
      <c r="I145" s="52" t="s">
        <v>17</v>
      </c>
      <c r="J145" s="15"/>
      <c r="K145" s="15"/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2.4500000000000002</v>
      </c>
      <c r="E146" s="46">
        <f t="shared" si="44"/>
        <v>1</v>
      </c>
      <c r="F146" s="45">
        <f t="shared" si="45"/>
        <v>2.4500000000000002</v>
      </c>
      <c r="G146" s="40">
        <f>MAX(J146:BA146)</f>
        <v>2.4500000000000002</v>
      </c>
      <c r="H146" s="40"/>
      <c r="I146" s="52" t="s">
        <v>18</v>
      </c>
      <c r="J146" s="15">
        <v>2.4500000000000002</v>
      </c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23.25</v>
      </c>
      <c r="E147" s="122">
        <f>SUM(E148:E153)</f>
        <v>3</v>
      </c>
      <c r="F147" s="50">
        <f t="shared" si="45"/>
        <v>7.75</v>
      </c>
      <c r="G147" s="151">
        <f>MAX(G148:G153)</f>
        <v>10.5</v>
      </c>
      <c r="H147" s="151">
        <f>H151</f>
        <v>0</v>
      </c>
      <c r="I147" s="53" t="s">
        <v>19</v>
      </c>
      <c r="J147" s="54">
        <f>COUNTIFS($J148:$BB153,"&gt;9,99",$J148:$BB153,"&lt;20")</f>
        <v>1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0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6">SUM(J148:AZ148)</f>
        <v>10.5</v>
      </c>
      <c r="E148" s="46">
        <f t="shared" ref="E148:E160" si="47">COUNT(J148:AZ148)</f>
        <v>1</v>
      </c>
      <c r="F148" s="45">
        <f t="shared" si="45"/>
        <v>10.5</v>
      </c>
      <c r="G148" s="40">
        <f>MAX(J148:BA148)</f>
        <v>10.5</v>
      </c>
      <c r="H148" s="40"/>
      <c r="I148" s="62" t="s">
        <v>13</v>
      </c>
      <c r="J148" s="15">
        <v>10.5</v>
      </c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6"/>
        <v>12.75</v>
      </c>
      <c r="E149" s="46">
        <f t="shared" si="47"/>
        <v>2</v>
      </c>
      <c r="F149" s="45">
        <f t="shared" si="45"/>
        <v>6.375</v>
      </c>
      <c r="G149" s="40">
        <f>MAX(J149:BA149)</f>
        <v>6.5</v>
      </c>
      <c r="H149" s="40"/>
      <c r="I149" s="52" t="s">
        <v>14</v>
      </c>
      <c r="J149" s="15">
        <v>6.25</v>
      </c>
      <c r="K149" s="15">
        <v>6.5</v>
      </c>
      <c r="L149" s="15"/>
      <c r="M149" s="16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6"/>
        <v>0</v>
      </c>
      <c r="E150" s="46">
        <f t="shared" si="47"/>
        <v>0</v>
      </c>
      <c r="F150" s="45">
        <f t="shared" si="45"/>
        <v>0</v>
      </c>
      <c r="G150" s="40">
        <f>MAX(J150:BA150)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6"/>
        <v>0</v>
      </c>
      <c r="E151" s="46">
        <f t="shared" si="47"/>
        <v>0</v>
      </c>
      <c r="F151" s="45">
        <f t="shared" si="45"/>
        <v>0</v>
      </c>
      <c r="G151" s="40"/>
      <c r="H151" s="40">
        <f>MAX(J151:AZ151)</f>
        <v>0</v>
      </c>
      <c r="I151" s="52" t="s">
        <v>16</v>
      </c>
      <c r="J151" s="15"/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6"/>
        <v>0</v>
      </c>
      <c r="E152" s="46">
        <f t="shared" si="47"/>
        <v>0</v>
      </c>
      <c r="F152" s="45">
        <f t="shared" si="45"/>
        <v>0</v>
      </c>
      <c r="G152" s="40">
        <f>MAX(J152:BA152)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6"/>
        <v>0</v>
      </c>
      <c r="E153" s="46">
        <f t="shared" si="47"/>
        <v>0</v>
      </c>
      <c r="F153" s="45">
        <f t="shared" si="45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12.45</v>
      </c>
      <c r="E154" s="122">
        <f>SUM(E155:E160)</f>
        <v>3</v>
      </c>
      <c r="F154" s="50">
        <f t="shared" si="45"/>
        <v>4.1499999999999995</v>
      </c>
      <c r="G154" s="151">
        <f>MAX(G155:G160)</f>
        <v>5.75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0</v>
      </c>
      <c r="E155" s="247">
        <f t="shared" si="47"/>
        <v>0</v>
      </c>
      <c r="F155" s="51">
        <f t="shared" si="45"/>
        <v>0</v>
      </c>
      <c r="G155" s="50">
        <f t="shared" ref="G155:G157" si="49">MAX(J155:BA155)</f>
        <v>0</v>
      </c>
      <c r="H155" s="50"/>
      <c r="I155" s="62" t="s">
        <v>13</v>
      </c>
      <c r="J155" s="15"/>
      <c r="K155" s="15"/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7.6</v>
      </c>
      <c r="E156" s="247">
        <f t="shared" si="47"/>
        <v>2</v>
      </c>
      <c r="F156" s="51">
        <f t="shared" si="45"/>
        <v>3.8</v>
      </c>
      <c r="G156" s="50">
        <f t="shared" si="49"/>
        <v>5.75</v>
      </c>
      <c r="H156" s="50"/>
      <c r="I156" s="52" t="s">
        <v>14</v>
      </c>
      <c r="J156" s="15">
        <v>1.85</v>
      </c>
      <c r="K156" s="15">
        <v>5.75</v>
      </c>
      <c r="L156" s="15"/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7"/>
        <v>0</v>
      </c>
      <c r="F157" s="51">
        <f t="shared" si="45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7"/>
        <v>0</v>
      </c>
      <c r="F158" s="51">
        <f t="shared" si="45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7"/>
        <v>0</v>
      </c>
      <c r="F159" s="51">
        <f t="shared" si="45"/>
        <v>0</v>
      </c>
      <c r="G159" s="50">
        <f t="shared" ref="G159:G160" si="50">MAX(J159:BA159)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4.8499999999999996</v>
      </c>
      <c r="E160" s="247">
        <f t="shared" si="47"/>
        <v>1</v>
      </c>
      <c r="F160" s="51">
        <f t="shared" si="45"/>
        <v>4.8499999999999996</v>
      </c>
      <c r="G160" s="50">
        <f t="shared" si="50"/>
        <v>4.8499999999999996</v>
      </c>
      <c r="H160" s="50"/>
      <c r="I160" s="52" t="s">
        <v>18</v>
      </c>
      <c r="J160" s="15">
        <v>4.8499999999999996</v>
      </c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118.02500000000001</v>
      </c>
      <c r="E161" s="129">
        <f>SUM(E162:E167)</f>
        <v>16</v>
      </c>
      <c r="F161" s="128">
        <f>IF(E161=0,0,D161/E161)</f>
        <v>7.3765625000000004</v>
      </c>
      <c r="G161" s="155">
        <f>MAX(G162:G167)</f>
        <v>12.2</v>
      </c>
      <c r="H161" s="155">
        <f>H165</f>
        <v>8.4</v>
      </c>
      <c r="I161" s="130" t="s">
        <v>19</v>
      </c>
      <c r="J161" s="131">
        <f>COUNTIFS($J162:$BB167,"&gt;9,99",$J162:$BB167,"&lt;20")</f>
        <v>1</v>
      </c>
      <c r="K161" s="131">
        <f>COUNTIFS($J162:$BB167,"&gt;19,99")</f>
        <v>0</v>
      </c>
      <c r="L161" s="131">
        <f>COUNTIFS($J165:$BA165,"&gt;4,99",$J165:$BA165,"&lt;9,99")</f>
        <v>1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63.024999999999999</v>
      </c>
      <c r="E162" s="97">
        <f t="shared" ref="E162:E167" si="52">COUNT(J162:AZ162)</f>
        <v>9</v>
      </c>
      <c r="F162" s="96">
        <f t="shared" ref="F162:F217" si="53">IF(E162=0,0,D162/E162)</f>
        <v>7.0027777777777773</v>
      </c>
      <c r="G162" s="92">
        <f>MAX(J162:BA162)</f>
        <v>9.1999999999999993</v>
      </c>
      <c r="H162" s="92"/>
      <c r="I162" s="98" t="s">
        <v>13</v>
      </c>
      <c r="J162" s="15">
        <v>9.1999999999999993</v>
      </c>
      <c r="K162" s="15">
        <v>4</v>
      </c>
      <c r="L162" s="15">
        <v>6.3250000000000002</v>
      </c>
      <c r="M162" s="16">
        <v>5.8250000000000002</v>
      </c>
      <c r="N162" s="15">
        <v>7.75</v>
      </c>
      <c r="O162" s="15">
        <v>7.7</v>
      </c>
      <c r="P162" s="15">
        <v>8.9749999999999996</v>
      </c>
      <c r="Q162" s="15">
        <v>6.6</v>
      </c>
      <c r="R162" s="15">
        <v>6.65</v>
      </c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19.824999999999999</v>
      </c>
      <c r="E163" s="97">
        <f t="shared" si="52"/>
        <v>3</v>
      </c>
      <c r="F163" s="96">
        <f t="shared" si="53"/>
        <v>6.6083333333333334</v>
      </c>
      <c r="G163" s="92">
        <f>MAX(J163:BA163)</f>
        <v>8.0749999999999993</v>
      </c>
      <c r="H163" s="92"/>
      <c r="I163" s="98" t="s">
        <v>14</v>
      </c>
      <c r="J163" s="15">
        <v>8.0749999999999993</v>
      </c>
      <c r="K163" s="15">
        <v>5.6749999999999998</v>
      </c>
      <c r="L163" s="15">
        <v>6.0750000000000002</v>
      </c>
      <c r="M163" s="16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26.774999999999999</v>
      </c>
      <c r="E164" s="97">
        <f t="shared" si="52"/>
        <v>3</v>
      </c>
      <c r="F164" s="96">
        <f t="shared" si="53"/>
        <v>8.9249999999999989</v>
      </c>
      <c r="G164" s="92">
        <f>MAX(J164:BA164)</f>
        <v>12.2</v>
      </c>
      <c r="H164" s="92"/>
      <c r="I164" s="98" t="s">
        <v>15</v>
      </c>
      <c r="J164" s="15">
        <v>12.2</v>
      </c>
      <c r="K164" s="15">
        <v>8.4250000000000007</v>
      </c>
      <c r="L164" s="15">
        <v>6.15</v>
      </c>
      <c r="M164" s="16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8.4</v>
      </c>
      <c r="E165" s="97">
        <f t="shared" si="52"/>
        <v>1</v>
      </c>
      <c r="F165" s="96">
        <f t="shared" si="53"/>
        <v>8.4</v>
      </c>
      <c r="G165" s="92"/>
      <c r="H165" s="92">
        <f>MAX(J165:AZ165)</f>
        <v>8.4</v>
      </c>
      <c r="I165" s="98" t="s">
        <v>16</v>
      </c>
      <c r="J165" s="15">
        <v>8.4</v>
      </c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0</v>
      </c>
      <c r="E166" s="97">
        <f t="shared" si="52"/>
        <v>0</v>
      </c>
      <c r="F166" s="96">
        <f t="shared" si="53"/>
        <v>0</v>
      </c>
      <c r="G166" s="92">
        <f>MAX(J166:BA166)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90.825000000000003</v>
      </c>
      <c r="E168" s="93">
        <f>SUM(E169:E174)</f>
        <v>12</v>
      </c>
      <c r="F168" s="92">
        <f t="shared" si="53"/>
        <v>7.5687500000000005</v>
      </c>
      <c r="G168" s="153">
        <f>MAX(G169:G174)</f>
        <v>13.625</v>
      </c>
      <c r="H168" s="153">
        <f>H172</f>
        <v>0</v>
      </c>
      <c r="I168" s="102" t="s">
        <v>19</v>
      </c>
      <c r="J168" s="105">
        <f>COUNTIFS($J169:$BB174,"&gt;9,99",$J169:$BB174,"&lt;20")</f>
        <v>1</v>
      </c>
      <c r="K168" s="105">
        <f>COUNTIFS($J169:$BB174,"&gt;19,99")</f>
        <v>0</v>
      </c>
      <c r="L168" s="105">
        <f>COUNTIFS($J172:$BA172,"&gt;4,99",$J172:$BA172,"&lt;9,99")</f>
        <v>0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37.1</v>
      </c>
      <c r="E169" s="97">
        <f t="shared" ref="E169:E174" si="55">COUNT(J169:AZ169)</f>
        <v>5</v>
      </c>
      <c r="F169" s="96">
        <f t="shared" si="53"/>
        <v>7.42</v>
      </c>
      <c r="G169" s="92">
        <f>MAX(J169:BA169)</f>
        <v>8.375</v>
      </c>
      <c r="H169" s="92"/>
      <c r="I169" s="98" t="s">
        <v>13</v>
      </c>
      <c r="J169" s="15">
        <v>7.8250000000000002</v>
      </c>
      <c r="K169" s="15">
        <v>8.375</v>
      </c>
      <c r="L169" s="15">
        <v>7.125</v>
      </c>
      <c r="M169" s="16">
        <v>5.5250000000000004</v>
      </c>
      <c r="N169" s="15">
        <v>8.25</v>
      </c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14.225</v>
      </c>
      <c r="E170" s="97">
        <f t="shared" si="55"/>
        <v>2</v>
      </c>
      <c r="F170" s="96">
        <f t="shared" si="53"/>
        <v>7.1124999999999998</v>
      </c>
      <c r="G170" s="92">
        <f>MAX(J170:BA170)</f>
        <v>7.375</v>
      </c>
      <c r="H170" s="92"/>
      <c r="I170" s="98" t="s">
        <v>14</v>
      </c>
      <c r="J170" s="15">
        <v>7.375</v>
      </c>
      <c r="K170" s="15">
        <v>6.85</v>
      </c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39.5</v>
      </c>
      <c r="E171" s="97">
        <f t="shared" si="55"/>
        <v>5</v>
      </c>
      <c r="F171" s="96">
        <f t="shared" si="53"/>
        <v>7.9</v>
      </c>
      <c r="G171" s="92">
        <f>MAX(J171:BA171)</f>
        <v>13.625</v>
      </c>
      <c r="H171" s="92"/>
      <c r="I171" s="98" t="s">
        <v>15</v>
      </c>
      <c r="J171" s="15">
        <v>7.0750000000000002</v>
      </c>
      <c r="K171" s="15">
        <v>6.9249999999999998</v>
      </c>
      <c r="L171" s="15">
        <v>6.6749999999999998</v>
      </c>
      <c r="M171" s="16">
        <v>5.2</v>
      </c>
      <c r="N171" s="15">
        <v>13.625</v>
      </c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0</v>
      </c>
      <c r="E172" s="97">
        <f t="shared" si="55"/>
        <v>0</v>
      </c>
      <c r="F172" s="96">
        <f t="shared" si="53"/>
        <v>0</v>
      </c>
      <c r="G172" s="92"/>
      <c r="H172" s="92">
        <f>MAX(J172:AZ172)</f>
        <v>0</v>
      </c>
      <c r="I172" s="98" t="s">
        <v>16</v>
      </c>
      <c r="J172" s="15"/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19.875</v>
      </c>
      <c r="E175" s="93">
        <f>SUM(E176:E181)</f>
        <v>4</v>
      </c>
      <c r="F175" s="92">
        <f t="shared" si="53"/>
        <v>4.96875</v>
      </c>
      <c r="G175" s="153">
        <f>MAX(G176:G181)</f>
        <v>6.75</v>
      </c>
      <c r="H175" s="153">
        <f>H179</f>
        <v>0</v>
      </c>
      <c r="I175" s="102" t="s">
        <v>19</v>
      </c>
      <c r="J175" s="105">
        <f>COUNTIFS($J176:$BB181,"&gt;9,99",$J176:$BB181,"&lt;20")</f>
        <v>0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0</v>
      </c>
      <c r="E176" s="97">
        <f t="shared" ref="E176:E181" si="57">COUNT(J176:AZ176)</f>
        <v>0</v>
      </c>
      <c r="F176" s="96">
        <f t="shared" si="53"/>
        <v>0</v>
      </c>
      <c r="G176" s="92">
        <f>MAX(J176:BA176)</f>
        <v>0</v>
      </c>
      <c r="H176" s="92"/>
      <c r="I176" s="98" t="s">
        <v>13</v>
      </c>
      <c r="J176" s="15"/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8.85</v>
      </c>
      <c r="E177" s="97">
        <f t="shared" si="57"/>
        <v>2</v>
      </c>
      <c r="F177" s="96">
        <f t="shared" si="53"/>
        <v>4.4249999999999998</v>
      </c>
      <c r="G177" s="92">
        <f>MAX(J177:BA177)</f>
        <v>6.75</v>
      </c>
      <c r="H177" s="92"/>
      <c r="I177" s="98" t="s">
        <v>14</v>
      </c>
      <c r="J177" s="15">
        <v>6.75</v>
      </c>
      <c r="K177" s="15">
        <v>2.1</v>
      </c>
      <c r="L177" s="15"/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11.024999999999999</v>
      </c>
      <c r="E178" s="97">
        <f t="shared" si="57"/>
        <v>2</v>
      </c>
      <c r="F178" s="96">
        <f t="shared" si="53"/>
        <v>5.5124999999999993</v>
      </c>
      <c r="G178" s="92">
        <f>MAX(J178:BA178)</f>
        <v>5.6</v>
      </c>
      <c r="H178" s="92"/>
      <c r="I178" s="98" t="s">
        <v>15</v>
      </c>
      <c r="J178" s="15">
        <v>5.4249999999999998</v>
      </c>
      <c r="K178" s="15">
        <v>5.6</v>
      </c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0</v>
      </c>
      <c r="E179" s="97">
        <f t="shared" si="57"/>
        <v>0</v>
      </c>
      <c r="F179" s="96">
        <f t="shared" si="53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18.075000000000003</v>
      </c>
      <c r="E182" s="93">
        <f>SUM(E183:E188)</f>
        <v>2</v>
      </c>
      <c r="F182" s="92">
        <f t="shared" si="53"/>
        <v>9.0375000000000014</v>
      </c>
      <c r="G182" s="153">
        <f>MAX(G183:G188)</f>
        <v>16.225000000000001</v>
      </c>
      <c r="H182" s="153">
        <f>H186</f>
        <v>16.225000000000001</v>
      </c>
      <c r="I182" s="102" t="s">
        <v>19</v>
      </c>
      <c r="J182" s="105">
        <f>COUNTIFS($J183:$BB188,"&gt;9,99",$J183:$BB188,"&lt;20")</f>
        <v>1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1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0</v>
      </c>
      <c r="E183" s="97">
        <f t="shared" ref="E183:E188" si="59">COUNT(J183:AZ183)</f>
        <v>0</v>
      </c>
      <c r="F183" s="96">
        <f t="shared" si="53"/>
        <v>0</v>
      </c>
      <c r="G183" s="92">
        <f t="shared" ref="G183:G188" si="60">MAX(J183:BA183)</f>
        <v>0</v>
      </c>
      <c r="H183" s="92"/>
      <c r="I183" s="98" t="s">
        <v>13</v>
      </c>
      <c r="J183" s="15"/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1.85</v>
      </c>
      <c r="E184" s="97">
        <f t="shared" si="59"/>
        <v>1</v>
      </c>
      <c r="F184" s="96">
        <f t="shared" si="53"/>
        <v>1.85</v>
      </c>
      <c r="G184" s="92">
        <f t="shared" si="60"/>
        <v>1.85</v>
      </c>
      <c r="H184" s="92"/>
      <c r="I184" s="98" t="s">
        <v>14</v>
      </c>
      <c r="J184" s="15">
        <v>1.85</v>
      </c>
      <c r="K184" s="15"/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0</v>
      </c>
      <c r="E185" s="97">
        <f t="shared" si="59"/>
        <v>0</v>
      </c>
      <c r="F185" s="96">
        <f t="shared" si="53"/>
        <v>0</v>
      </c>
      <c r="G185" s="92">
        <f t="shared" si="60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16.225000000000001</v>
      </c>
      <c r="E186" s="97">
        <f t="shared" si="59"/>
        <v>1</v>
      </c>
      <c r="F186" s="96">
        <f t="shared" si="53"/>
        <v>16.225000000000001</v>
      </c>
      <c r="G186" s="92">
        <f t="shared" si="60"/>
        <v>16.225000000000001</v>
      </c>
      <c r="H186" s="92">
        <f>MAX(J186:AZ186)</f>
        <v>16.225000000000001</v>
      </c>
      <c r="I186" s="98" t="s">
        <v>16</v>
      </c>
      <c r="J186" s="15">
        <v>16.225000000000001</v>
      </c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31.275000000000002</v>
      </c>
      <c r="E189" s="93">
        <f>SUM(E190:E195)</f>
        <v>4</v>
      </c>
      <c r="F189" s="92">
        <f t="shared" si="53"/>
        <v>7.8187500000000005</v>
      </c>
      <c r="G189" s="153">
        <f>MAX(G190:G195)</f>
        <v>12.55</v>
      </c>
      <c r="H189" s="153">
        <f>H193</f>
        <v>0</v>
      </c>
      <c r="I189" s="102" t="s">
        <v>19</v>
      </c>
      <c r="J189" s="105">
        <f>COUNTIFS($J190:$BB195,"&gt;9,99",$J190:$BB195,"&lt;20")</f>
        <v>1</v>
      </c>
      <c r="K189" s="105">
        <f>COUNTIFS($J190:$BB195,"&gt;19,99")</f>
        <v>0</v>
      </c>
      <c r="L189" s="105">
        <f>COUNTIFS($J193:$BA193,"&gt;4,99",$J193:$BA193,"&lt;9,99")</f>
        <v>0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18.450000000000003</v>
      </c>
      <c r="E190" s="97">
        <f t="shared" ref="E190:E195" si="62">COUNT(J190:AZ190)</f>
        <v>2</v>
      </c>
      <c r="F190" s="96">
        <f t="shared" si="53"/>
        <v>9.2250000000000014</v>
      </c>
      <c r="G190" s="92">
        <f>MAX(J190:BA190)</f>
        <v>12.55</v>
      </c>
      <c r="H190" s="92"/>
      <c r="I190" s="98" t="s">
        <v>13</v>
      </c>
      <c r="J190" s="15">
        <v>5.9</v>
      </c>
      <c r="K190" s="15">
        <v>12.55</v>
      </c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2.9</v>
      </c>
      <c r="E191" s="97">
        <f t="shared" si="62"/>
        <v>1</v>
      </c>
      <c r="F191" s="96">
        <f t="shared" si="53"/>
        <v>2.9</v>
      </c>
      <c r="G191" s="92">
        <f>MAX(J191:BA191)</f>
        <v>2.9</v>
      </c>
      <c r="H191" s="92"/>
      <c r="I191" s="98" t="s">
        <v>14</v>
      </c>
      <c r="J191" s="15">
        <v>2.9</v>
      </c>
      <c r="K191" s="15"/>
      <c r="L191" s="15"/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9.9250000000000007</v>
      </c>
      <c r="E192" s="97">
        <f t="shared" si="62"/>
        <v>1</v>
      </c>
      <c r="F192" s="96">
        <f t="shared" si="53"/>
        <v>9.9250000000000007</v>
      </c>
      <c r="G192" s="92">
        <f>MAX(J192:BA192)</f>
        <v>9.9250000000000007</v>
      </c>
      <c r="H192" s="92"/>
      <c r="I192" s="98" t="s">
        <v>15</v>
      </c>
      <c r="J192" s="15">
        <v>9.9250000000000007</v>
      </c>
      <c r="K192" s="15"/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0</v>
      </c>
      <c r="E193" s="97">
        <f t="shared" si="62"/>
        <v>0</v>
      </c>
      <c r="F193" s="96">
        <f t="shared" si="53"/>
        <v>0</v>
      </c>
      <c r="G193" s="92"/>
      <c r="H193" s="92">
        <f>MAX(J193:AZ193)</f>
        <v>0</v>
      </c>
      <c r="I193" s="98" t="s">
        <v>16</v>
      </c>
      <c r="J193" s="15"/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0</v>
      </c>
      <c r="E194" s="97">
        <f t="shared" si="62"/>
        <v>0</v>
      </c>
      <c r="F194" s="96">
        <f t="shared" si="53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13.875</v>
      </c>
      <c r="E196" s="93">
        <f>SUM(E197:E202)</f>
        <v>2</v>
      </c>
      <c r="F196" s="92">
        <f t="shared" si="53"/>
        <v>6.9375</v>
      </c>
      <c r="G196" s="153">
        <f>MAX(G197:G202)</f>
        <v>7.5250000000000004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0</v>
      </c>
      <c r="E197" s="97">
        <f t="shared" ref="E197:E202" si="64">COUNT(J197:AZ197)</f>
        <v>0</v>
      </c>
      <c r="F197" s="96">
        <f t="shared" si="53"/>
        <v>0</v>
      </c>
      <c r="G197" s="92">
        <f t="shared" ref="G197:G202" si="65">MAX(J197:BA197)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13.875</v>
      </c>
      <c r="E198" s="97">
        <f t="shared" si="64"/>
        <v>2</v>
      </c>
      <c r="F198" s="96">
        <f t="shared" si="53"/>
        <v>6.9375</v>
      </c>
      <c r="G198" s="92">
        <f t="shared" si="65"/>
        <v>7.5250000000000004</v>
      </c>
      <c r="H198" s="92"/>
      <c r="I198" s="98" t="s">
        <v>14</v>
      </c>
      <c r="J198" s="15">
        <v>7.5250000000000004</v>
      </c>
      <c r="K198" s="15">
        <v>6.35</v>
      </c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0</v>
      </c>
      <c r="E200" s="97">
        <f t="shared" si="64"/>
        <v>0</v>
      </c>
      <c r="F200" s="96">
        <f t="shared" si="53"/>
        <v>0</v>
      </c>
      <c r="G200" s="92">
        <f t="shared" si="65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163.65</v>
      </c>
      <c r="E203" s="93">
        <f>SUM(E204:E209)</f>
        <v>18</v>
      </c>
      <c r="F203" s="92">
        <f t="shared" si="53"/>
        <v>9.0916666666666668</v>
      </c>
      <c r="G203" s="153">
        <f>MAX(G204:G209)</f>
        <v>13.975</v>
      </c>
      <c r="H203" s="153">
        <f>H207</f>
        <v>11.175000000000001</v>
      </c>
      <c r="I203" s="102" t="s">
        <v>19</v>
      </c>
      <c r="J203" s="105">
        <f>COUNTIFS($J204:$BB209,"&gt;9,99",$J204:$BB209,"&lt;20")</f>
        <v>8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1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30.049999999999997</v>
      </c>
      <c r="E204" s="97">
        <f t="shared" ref="E204:E209" si="67">COUNT(J204:AZ204)</f>
        <v>3</v>
      </c>
      <c r="F204" s="96">
        <f t="shared" si="53"/>
        <v>10.016666666666666</v>
      </c>
      <c r="G204" s="92">
        <f>MAX(J204:BA204)</f>
        <v>12.675000000000001</v>
      </c>
      <c r="H204" s="92"/>
      <c r="I204" s="98" t="s">
        <v>13</v>
      </c>
      <c r="J204" s="15">
        <v>12.675000000000001</v>
      </c>
      <c r="K204" s="15">
        <v>9.1</v>
      </c>
      <c r="L204" s="15">
        <v>8.2750000000000004</v>
      </c>
      <c r="M204" s="16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52.375</v>
      </c>
      <c r="E205" s="97">
        <f t="shared" si="67"/>
        <v>7</v>
      </c>
      <c r="F205" s="96">
        <f t="shared" si="53"/>
        <v>7.4821428571428568</v>
      </c>
      <c r="G205" s="92">
        <f>MAX(J205:BA205)</f>
        <v>11.35</v>
      </c>
      <c r="H205" s="92"/>
      <c r="I205" s="98" t="s">
        <v>14</v>
      </c>
      <c r="J205" s="15">
        <v>9.375</v>
      </c>
      <c r="K205" s="15">
        <v>11.35</v>
      </c>
      <c r="L205" s="15">
        <v>6.375</v>
      </c>
      <c r="M205" s="16">
        <v>8.65</v>
      </c>
      <c r="N205" s="15">
        <v>5.1749999999999998</v>
      </c>
      <c r="O205" s="15">
        <v>1.5</v>
      </c>
      <c r="P205" s="15">
        <v>9.9499999999999993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65.725000000000009</v>
      </c>
      <c r="E206" s="97">
        <f t="shared" si="67"/>
        <v>6</v>
      </c>
      <c r="F206" s="96">
        <f t="shared" si="53"/>
        <v>10.954166666666667</v>
      </c>
      <c r="G206" s="92">
        <f>MAX(J206:BA206)</f>
        <v>13.975</v>
      </c>
      <c r="H206" s="92"/>
      <c r="I206" s="98" t="s">
        <v>15</v>
      </c>
      <c r="J206" s="15">
        <v>10.1</v>
      </c>
      <c r="K206" s="15">
        <v>11.525</v>
      </c>
      <c r="L206" s="15">
        <v>11.15</v>
      </c>
      <c r="M206" s="16">
        <v>13.975</v>
      </c>
      <c r="N206" s="15">
        <v>10.95</v>
      </c>
      <c r="O206" s="15">
        <v>8.0250000000000004</v>
      </c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15.5</v>
      </c>
      <c r="E207" s="97">
        <f t="shared" si="67"/>
        <v>2</v>
      </c>
      <c r="F207" s="96">
        <f t="shared" si="53"/>
        <v>7.75</v>
      </c>
      <c r="G207" s="92"/>
      <c r="H207" s="92">
        <f>MAX(J207:AZ207)</f>
        <v>11.175000000000001</v>
      </c>
      <c r="I207" s="98" t="s">
        <v>16</v>
      </c>
      <c r="J207" s="15">
        <v>4.3250000000000002</v>
      </c>
      <c r="K207" s="15">
        <v>11.175000000000001</v>
      </c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71.5</v>
      </c>
      <c r="E210" s="93">
        <f>SUM(E211:E216)</f>
        <v>8</v>
      </c>
      <c r="F210" s="92">
        <f t="shared" si="53"/>
        <v>8.9375</v>
      </c>
      <c r="G210" s="153">
        <f>MAX(G211:G216)</f>
        <v>12</v>
      </c>
      <c r="H210" s="153">
        <f>H214</f>
        <v>4.7750000000000004</v>
      </c>
      <c r="I210" s="102" t="s">
        <v>19</v>
      </c>
      <c r="J210" s="105">
        <f>COUNTIFS($J211:$BB216,"&gt;9,99",$J211:$BB216,"&lt;20")</f>
        <v>3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22.475000000000001</v>
      </c>
      <c r="E211" s="97">
        <f t="shared" ref="E211:E216" si="69">COUNT(J211:AZ211)</f>
        <v>2</v>
      </c>
      <c r="F211" s="96">
        <f t="shared" si="53"/>
        <v>11.237500000000001</v>
      </c>
      <c r="G211" s="92">
        <f>MAX(J211:BA211)</f>
        <v>11.25</v>
      </c>
      <c r="H211" s="92"/>
      <c r="I211" s="98" t="s">
        <v>13</v>
      </c>
      <c r="J211" s="15">
        <v>11.25</v>
      </c>
      <c r="K211" s="15">
        <v>11.225</v>
      </c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14.975000000000001</v>
      </c>
      <c r="E212" s="97">
        <f t="shared" si="69"/>
        <v>2</v>
      </c>
      <c r="F212" s="96">
        <f t="shared" si="53"/>
        <v>7.4875000000000007</v>
      </c>
      <c r="G212" s="92">
        <f>MAX(J212:BA212)</f>
        <v>7.8250000000000002</v>
      </c>
      <c r="H212" s="92"/>
      <c r="I212" s="98" t="s">
        <v>14</v>
      </c>
      <c r="J212" s="15">
        <v>7.8250000000000002</v>
      </c>
      <c r="K212" s="15">
        <v>7.15</v>
      </c>
      <c r="L212" s="15"/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19.899999999999999</v>
      </c>
      <c r="E213" s="97">
        <f t="shared" si="69"/>
        <v>2</v>
      </c>
      <c r="F213" s="96">
        <f t="shared" si="53"/>
        <v>9.9499999999999993</v>
      </c>
      <c r="G213" s="92">
        <f>MAX(J213:BA213)</f>
        <v>12</v>
      </c>
      <c r="H213" s="92"/>
      <c r="I213" s="98" t="s">
        <v>15</v>
      </c>
      <c r="J213" s="15">
        <v>7.9</v>
      </c>
      <c r="K213" s="15">
        <v>12</v>
      </c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4.7750000000000004</v>
      </c>
      <c r="E214" s="97">
        <f t="shared" si="69"/>
        <v>1</v>
      </c>
      <c r="F214" s="96">
        <f t="shared" si="53"/>
        <v>4.7750000000000004</v>
      </c>
      <c r="G214" s="92"/>
      <c r="H214" s="92">
        <f>MAX(J214:AZ214)</f>
        <v>4.7750000000000004</v>
      </c>
      <c r="I214" s="98" t="s">
        <v>16</v>
      </c>
      <c r="J214" s="15">
        <v>4.7750000000000004</v>
      </c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9.375</v>
      </c>
      <c r="E215" s="97">
        <f t="shared" si="69"/>
        <v>1</v>
      </c>
      <c r="F215" s="96">
        <f t="shared" si="53"/>
        <v>9.375</v>
      </c>
      <c r="G215" s="92">
        <f>MAX(J215:BA215)</f>
        <v>9.375</v>
      </c>
      <c r="H215" s="92"/>
      <c r="I215" s="98" t="s">
        <v>17</v>
      </c>
      <c r="J215" s="15">
        <v>9.375</v>
      </c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110.04999999999998</v>
      </c>
      <c r="E217" s="93">
        <f>SUM(E218:E223)</f>
        <v>13</v>
      </c>
      <c r="F217" s="92">
        <f t="shared" si="53"/>
        <v>8.4653846153846146</v>
      </c>
      <c r="G217" s="153">
        <f>MAX(G218:G223)</f>
        <v>11.324999999999999</v>
      </c>
      <c r="H217" s="153">
        <f>H221</f>
        <v>0</v>
      </c>
      <c r="I217" s="102" t="s">
        <v>19</v>
      </c>
      <c r="J217" s="105">
        <f>COUNTIFS($J218:$BB223,"&gt;9,99",$J218:$BB223,"&lt;20")</f>
        <v>2</v>
      </c>
      <c r="K217" s="105">
        <f>COUNTIFS($J218:$BB223,"&gt;19,99")</f>
        <v>0</v>
      </c>
      <c r="L217" s="105">
        <f>COUNTIFS($J221:$BA221,"&gt;4,99",$J221:$BA221,"&lt;9,99")</f>
        <v>0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32.674999999999997</v>
      </c>
      <c r="E218" s="97">
        <f t="shared" ref="E218:E223" si="71">COUNT(J218:AZ218)</f>
        <v>4</v>
      </c>
      <c r="F218" s="96">
        <f t="shared" ref="F218:F237" si="72">IF(E218=0,0,D218/E218)</f>
        <v>8.1687499999999993</v>
      </c>
      <c r="G218" s="92">
        <f>MAX(J218:BA218)</f>
        <v>9.0500000000000007</v>
      </c>
      <c r="H218" s="92"/>
      <c r="I218" s="98" t="s">
        <v>13</v>
      </c>
      <c r="J218" s="15">
        <v>8.9499999999999993</v>
      </c>
      <c r="K218" s="15">
        <v>8.7750000000000004</v>
      </c>
      <c r="L218" s="15">
        <v>5.9</v>
      </c>
      <c r="M218" s="16">
        <v>9.0500000000000007</v>
      </c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44.524999999999999</v>
      </c>
      <c r="E219" s="97">
        <f t="shared" si="71"/>
        <v>5</v>
      </c>
      <c r="F219" s="96">
        <f t="shared" si="72"/>
        <v>8.9049999999999994</v>
      </c>
      <c r="G219" s="92">
        <f>MAX(J219:BA219)</f>
        <v>11.324999999999999</v>
      </c>
      <c r="H219" s="92"/>
      <c r="I219" s="98" t="s">
        <v>14</v>
      </c>
      <c r="J219" s="15">
        <v>8.2249999999999996</v>
      </c>
      <c r="K219" s="15">
        <v>7.2249999999999996</v>
      </c>
      <c r="L219" s="15">
        <v>8.9</v>
      </c>
      <c r="M219" s="16">
        <v>11.324999999999999</v>
      </c>
      <c r="N219" s="15">
        <v>8.85</v>
      </c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32.849999999999994</v>
      </c>
      <c r="E220" s="97">
        <f t="shared" si="71"/>
        <v>4</v>
      </c>
      <c r="F220" s="96">
        <f t="shared" si="72"/>
        <v>8.2124999999999986</v>
      </c>
      <c r="G220" s="92">
        <f>MAX(J220:BA220)</f>
        <v>10.6</v>
      </c>
      <c r="H220" s="92"/>
      <c r="I220" s="98" t="s">
        <v>15</v>
      </c>
      <c r="J220" s="15">
        <v>10.6</v>
      </c>
      <c r="K220" s="15">
        <v>7.9749999999999996</v>
      </c>
      <c r="L220" s="15">
        <v>6.2</v>
      </c>
      <c r="M220" s="16">
        <v>8.0749999999999993</v>
      </c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0</v>
      </c>
      <c r="E221" s="97">
        <f t="shared" si="71"/>
        <v>0</v>
      </c>
      <c r="F221" s="96">
        <f t="shared" si="72"/>
        <v>0</v>
      </c>
      <c r="G221" s="92"/>
      <c r="H221" s="92">
        <f>MAX(J221:AZ221)</f>
        <v>0</v>
      </c>
      <c r="I221" s="98" t="s">
        <v>16</v>
      </c>
      <c r="J221" s="15"/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72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72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91.525000000000006</v>
      </c>
      <c r="E224" s="107">
        <f>SUM(E225:E230)</f>
        <v>11</v>
      </c>
      <c r="F224" s="101">
        <f t="shared" si="72"/>
        <v>8.3204545454545453</v>
      </c>
      <c r="G224" s="153">
        <f>MAX(G225:G230)</f>
        <v>12.425000000000001</v>
      </c>
      <c r="H224" s="153">
        <f>H228</f>
        <v>9.5250000000000004</v>
      </c>
      <c r="I224" s="102" t="s">
        <v>19</v>
      </c>
      <c r="J224" s="105">
        <f>COUNTIFS($J225:$BB230,"&gt;9,99",$J225:$BB230,"&lt;20")</f>
        <v>1</v>
      </c>
      <c r="K224" s="105">
        <f>COUNTIFS($J225:$BB230,"&gt;19,99")</f>
        <v>0</v>
      </c>
      <c r="L224" s="105">
        <f>COUNTIFS($J228:$BA228,"&gt;4,99",$J228:$BA228,"&lt;9,99")</f>
        <v>1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3">SUM(J225:AZ225)</f>
        <v>21.475000000000001</v>
      </c>
      <c r="E225" s="97">
        <f t="shared" ref="E225:E230" si="74">COUNT(J225:AZ225)</f>
        <v>3</v>
      </c>
      <c r="F225" s="96">
        <f t="shared" si="72"/>
        <v>7.1583333333333341</v>
      </c>
      <c r="G225" s="92">
        <f>MAX(J225:BA225)</f>
        <v>7.9</v>
      </c>
      <c r="H225" s="92"/>
      <c r="I225" s="106" t="s">
        <v>13</v>
      </c>
      <c r="J225" s="15">
        <v>5.75</v>
      </c>
      <c r="K225" s="15">
        <v>7.9</v>
      </c>
      <c r="L225" s="15">
        <v>7.8250000000000002</v>
      </c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3"/>
        <v>31.975000000000001</v>
      </c>
      <c r="E226" s="97">
        <f t="shared" si="74"/>
        <v>3</v>
      </c>
      <c r="F226" s="96">
        <f t="shared" si="72"/>
        <v>10.658333333333333</v>
      </c>
      <c r="G226" s="92">
        <f>MAX(J226:BA226)</f>
        <v>12.425000000000001</v>
      </c>
      <c r="H226" s="92"/>
      <c r="I226" s="98" t="s">
        <v>14</v>
      </c>
      <c r="J226" s="15">
        <v>9.875</v>
      </c>
      <c r="K226" s="15">
        <v>12.425000000000001</v>
      </c>
      <c r="L226" s="15">
        <v>9.6750000000000007</v>
      </c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3"/>
        <v>28.549999999999997</v>
      </c>
      <c r="E227" s="97">
        <f t="shared" si="74"/>
        <v>4</v>
      </c>
      <c r="F227" s="96">
        <f t="shared" si="72"/>
        <v>7.1374999999999993</v>
      </c>
      <c r="G227" s="92">
        <f>MAX(J227:BA227)</f>
        <v>8.1999999999999993</v>
      </c>
      <c r="H227" s="92"/>
      <c r="I227" s="98" t="s">
        <v>15</v>
      </c>
      <c r="J227" s="15">
        <v>6.5750000000000002</v>
      </c>
      <c r="K227" s="15">
        <v>8.1999999999999993</v>
      </c>
      <c r="L227" s="15">
        <v>7.15</v>
      </c>
      <c r="M227" s="16">
        <v>6.625</v>
      </c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3"/>
        <v>9.5250000000000004</v>
      </c>
      <c r="E228" s="97">
        <f t="shared" si="74"/>
        <v>1</v>
      </c>
      <c r="F228" s="96">
        <f t="shared" si="72"/>
        <v>9.5250000000000004</v>
      </c>
      <c r="G228" s="92"/>
      <c r="H228" s="92">
        <f>MAX(J228:AZ228)</f>
        <v>9.5250000000000004</v>
      </c>
      <c r="I228" s="98" t="s">
        <v>16</v>
      </c>
      <c r="J228" s="15">
        <v>9.5250000000000004</v>
      </c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3"/>
        <v>0</v>
      </c>
      <c r="E229" s="97">
        <f t="shared" si="74"/>
        <v>0</v>
      </c>
      <c r="F229" s="96">
        <f t="shared" si="72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3"/>
        <v>0</v>
      </c>
      <c r="E230" s="97">
        <f t="shared" si="74"/>
        <v>0</v>
      </c>
      <c r="F230" s="96">
        <f t="shared" si="72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118.60000000000001</v>
      </c>
      <c r="E231" s="107">
        <f>SUM(E232:E237)</f>
        <v>14</v>
      </c>
      <c r="F231" s="101">
        <f t="shared" si="72"/>
        <v>8.4714285714285715</v>
      </c>
      <c r="G231" s="153">
        <f>MAX(G232:G237)</f>
        <v>18.850000000000001</v>
      </c>
      <c r="H231" s="153">
        <f>H235</f>
        <v>3.05</v>
      </c>
      <c r="I231" s="102" t="s">
        <v>19</v>
      </c>
      <c r="J231" s="105">
        <f>COUNTIFS($J232:$BB237,"&gt;9,99",$J232:$BB237,"&lt;20")</f>
        <v>7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29.4</v>
      </c>
      <c r="E232" s="97">
        <f t="shared" ref="E232:E237" si="76">COUNT(J232:AZ232)</f>
        <v>3</v>
      </c>
      <c r="F232" s="96">
        <f t="shared" si="72"/>
        <v>9.7999999999999989</v>
      </c>
      <c r="G232" s="92">
        <f>MAX(J232:BA232)</f>
        <v>10.425000000000001</v>
      </c>
      <c r="H232" s="92"/>
      <c r="I232" s="106" t="s">
        <v>13</v>
      </c>
      <c r="J232" s="15">
        <v>10.425000000000001</v>
      </c>
      <c r="K232" s="15">
        <v>8.6</v>
      </c>
      <c r="L232" s="15">
        <v>10.375</v>
      </c>
      <c r="M232" s="16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14.6</v>
      </c>
      <c r="E233" s="97">
        <f t="shared" si="76"/>
        <v>3</v>
      </c>
      <c r="F233" s="96">
        <f t="shared" si="72"/>
        <v>4.8666666666666663</v>
      </c>
      <c r="G233" s="92">
        <f>MAX(J233:BA233)</f>
        <v>10.6</v>
      </c>
      <c r="H233" s="92"/>
      <c r="I233" s="98" t="s">
        <v>14</v>
      </c>
      <c r="J233" s="15">
        <v>10.6</v>
      </c>
      <c r="K233" s="15">
        <v>1.4750000000000001</v>
      </c>
      <c r="L233" s="15">
        <v>2.5249999999999999</v>
      </c>
      <c r="M233" s="16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43.9</v>
      </c>
      <c r="E234" s="97">
        <f t="shared" si="76"/>
        <v>4</v>
      </c>
      <c r="F234" s="96">
        <f t="shared" si="72"/>
        <v>10.975</v>
      </c>
      <c r="G234" s="92">
        <f>MAX(J234:BA234)</f>
        <v>16.399999999999999</v>
      </c>
      <c r="H234" s="92"/>
      <c r="I234" s="98" t="s">
        <v>15</v>
      </c>
      <c r="J234" s="15">
        <v>16.399999999999999</v>
      </c>
      <c r="K234" s="15">
        <v>10</v>
      </c>
      <c r="L234" s="15">
        <v>7.15</v>
      </c>
      <c r="M234" s="16">
        <v>10.35</v>
      </c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3.05</v>
      </c>
      <c r="E235" s="97">
        <f t="shared" si="76"/>
        <v>1</v>
      </c>
      <c r="F235" s="96">
        <f t="shared" si="72"/>
        <v>3.05</v>
      </c>
      <c r="G235" s="92"/>
      <c r="H235" s="92">
        <f>MAX(J235:AZ235)</f>
        <v>3.05</v>
      </c>
      <c r="I235" s="98" t="s">
        <v>16</v>
      </c>
      <c r="J235" s="15">
        <v>3.05</v>
      </c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25.075000000000003</v>
      </c>
      <c r="E236" s="97">
        <f t="shared" si="76"/>
        <v>2</v>
      </c>
      <c r="F236" s="96">
        <f t="shared" si="72"/>
        <v>12.537500000000001</v>
      </c>
      <c r="G236" s="92">
        <f>MAX(J236:BA236)</f>
        <v>18.850000000000001</v>
      </c>
      <c r="H236" s="92"/>
      <c r="I236" s="98" t="s">
        <v>17</v>
      </c>
      <c r="J236" s="15">
        <v>18.850000000000001</v>
      </c>
      <c r="K236" s="15">
        <v>6.2249999999999996</v>
      </c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2.5750000000000002</v>
      </c>
      <c r="E237" s="97">
        <f t="shared" si="76"/>
        <v>1</v>
      </c>
      <c r="F237" s="96">
        <f t="shared" si="72"/>
        <v>2.5750000000000002</v>
      </c>
      <c r="G237" s="92">
        <f>MAX(J237:BA237)</f>
        <v>2.5750000000000002</v>
      </c>
      <c r="H237" s="92"/>
      <c r="I237" s="98" t="s">
        <v>18</v>
      </c>
      <c r="J237" s="15">
        <v>2.5750000000000002</v>
      </c>
      <c r="K237" s="15"/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2269.7700000000004</v>
      </c>
      <c r="E238" s="22">
        <f>SUM(E7,E14,E21,E28,E35,E42,E49,E56,E63,E70,E77,E84,E91,E98,E105,E112,E119,E126,E133,E140,E147,E154,E161,E168,E175,E182,E189,E196,E203,E210,E217,E224,E231)</f>
        <v>271</v>
      </c>
      <c r="F238" s="21">
        <f>IF(E238=0,0,D238/E238)</f>
        <v>8.3755350553505554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82</v>
      </c>
      <c r="K238" s="24">
        <f>SUM(K7,K14,K21,K28,K35,K42,K49,K56,K63,K70,K77,K84,K91,K98,K105,K112,K119,K126,K133,K140,K147,K154,K161,K168,K175,K182,K189,K196,K203,K210,K217,K224,K231)</f>
        <v>3</v>
      </c>
      <c r="L238" s="24">
        <f t="shared" ref="L238:M238" si="77">SUM(L7,L14,L21,L28,L35,L42,L49,L56,L63,L70,L77,L84,L91,L98,L105,L112,L119,L126,L133,L140,L147,L154,L161,L168,L175,L182,L189,L196,L203,L210,L217,L224,L231)</f>
        <v>4</v>
      </c>
      <c r="M238" s="24">
        <f t="shared" si="77"/>
        <v>6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67" priority="3190" rank="1"/>
  </conditionalFormatting>
  <conditionalFormatting sqref="H7:H230">
    <cfRule type="top10" dxfId="66" priority="3191" rank="1"/>
  </conditionalFormatting>
  <conditionalFormatting sqref="G7:G237">
    <cfRule type="top10" dxfId="65" priority="3366" rank="1"/>
  </conditionalFormatting>
  <conditionalFormatting sqref="H7:H237">
    <cfRule type="top10" dxfId="64" priority="3367" rank="1"/>
  </conditionalFormatting>
  <conditionalFormatting sqref="J7:M7 J14:M14 J21:M21 J28:M28 J35:M35 J42:M42 J49:M49 J56:M56 J63:M63 J70:M70 J77:M77">
    <cfRule type="cellIs" dxfId="63" priority="5" operator="equal">
      <formula>0</formula>
    </cfRule>
  </conditionalFormatting>
  <conditionalFormatting sqref="J84:M84 J91:M91 J98:M98 J105:M105 J112:M112 J119:M119 J126:M126 J133:M133 J140:M140 J147:M147 J154:M154">
    <cfRule type="cellIs" dxfId="62" priority="4" operator="equal">
      <formula>0</formula>
    </cfRule>
  </conditionalFormatting>
  <conditionalFormatting sqref="J161:M161 J168:M168 J175:M175 J182:M182 J189:M189 J196:M196 J203:M203 J210:M210 J217:M217 J224:M224 J231:M231">
    <cfRule type="cellIs" dxfId="61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60" priority="1" operator="between">
      <formula>10</formula>
      <formula>19.99</formula>
    </cfRule>
    <cfRule type="cellIs" dxfId="59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58" priority="6" operator="greaterThan">
      <formula>9.99</formula>
    </cfRule>
    <cfRule type="cellIs" dxfId="57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Munka16">
    <tabColor rgb="FFFFFF00"/>
    <outlinePr summaryBelow="0" summaryRight="0"/>
    <pageSetUpPr fitToPage="1"/>
  </sheetPr>
  <dimension ref="A1:DF238"/>
  <sheetViews>
    <sheetView topLeftCell="A42" zoomScaleNormal="100" workbookViewId="0">
      <selection activeCell="T234" sqref="T234"/>
    </sheetView>
  </sheetViews>
  <sheetFormatPr defaultColWidth="9.140625" defaultRowHeight="15" outlineLevelRow="1"/>
  <cols>
    <col min="1" max="1" width="8.28515625" style="19" customWidth="1"/>
    <col min="2" max="2" width="22.7109375" style="10" customWidth="1"/>
    <col min="3" max="3" width="40.7109375" style="10" customWidth="1"/>
    <col min="4" max="4" width="10.7109375" style="10" customWidth="1"/>
    <col min="5" max="8" width="6.7109375" style="10" customWidth="1"/>
    <col min="9" max="9" width="13.28515625" style="17" customWidth="1"/>
    <col min="10" max="13" width="8.7109375" style="10" customWidth="1"/>
    <col min="14" max="110" width="5.7109375" style="10" customWidth="1"/>
    <col min="111" max="16384" width="9.140625" style="10"/>
  </cols>
  <sheetData>
    <row r="1" spans="1:110" ht="12.95" customHeight="1">
      <c r="A1" s="413" t="str">
        <f>IF(kod!E2&gt;0,kod!E2,"")</f>
        <v>XXI. PROFESSZIONÁLIS BOJLIS EURÓPA KUPA (EPBC)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10">
      <c r="A2" s="414" t="str">
        <f>IF(kod!E3&gt;0,kod!E3,"")</f>
        <v>XXXVI. MACONKA NEMZETKÖZI BOJLIS KUPA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</row>
    <row r="3" spans="1:110">
      <c r="A3" s="414" t="str">
        <f>IF(kod!E4&gt;0,kod!E4,"")</f>
        <v>Maconka, 2025.06.15. - 2025.06.20.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10" ht="12" customHeight="1">
      <c r="A4" s="414" t="str">
        <f>IF(kod!E5&gt;0,kod!E5,"")</f>
        <v/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</row>
    <row r="5" spans="1:110" ht="15" customHeight="1">
      <c r="A5" s="415" t="str">
        <f>kod!E13</f>
        <v>7. szakasz:  2025.06.18. 18:00 - 2025.06.19. 06:00</v>
      </c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</row>
    <row r="6" spans="1:110" ht="15.75" thickBot="1">
      <c r="A6" s="18" t="s">
        <v>6</v>
      </c>
      <c r="B6" s="11" t="s">
        <v>20</v>
      </c>
      <c r="C6" s="12" t="s">
        <v>7</v>
      </c>
      <c r="D6" s="13" t="s">
        <v>11</v>
      </c>
      <c r="E6" s="13" t="s">
        <v>12</v>
      </c>
      <c r="F6" s="13" t="s">
        <v>9</v>
      </c>
      <c r="G6" s="18" t="s">
        <v>117</v>
      </c>
      <c r="H6" s="18" t="s">
        <v>118</v>
      </c>
      <c r="I6" s="14" t="s">
        <v>10</v>
      </c>
      <c r="J6" s="252" t="s">
        <v>183</v>
      </c>
      <c r="K6" s="252" t="s">
        <v>181</v>
      </c>
      <c r="L6" s="252" t="s">
        <v>184</v>
      </c>
      <c r="M6" s="252" t="s">
        <v>182</v>
      </c>
    </row>
    <row r="7" spans="1:110" ht="15.75" collapsed="1" thickTop="1">
      <c r="A7" s="69" t="s">
        <v>0</v>
      </c>
      <c r="B7" s="70" t="str">
        <f>kod!B2</f>
        <v>Gát, mélyvíz</v>
      </c>
      <c r="C7" s="71" t="str">
        <f>kod!C2</f>
        <v>SBS - Halcatraz - TiZo Team</v>
      </c>
      <c r="D7" s="72">
        <f>SUM(D8:D13)</f>
        <v>62.949999999999996</v>
      </c>
      <c r="E7" s="73">
        <f>SUM(E8:E13)</f>
        <v>5</v>
      </c>
      <c r="F7" s="72">
        <f>IF(E7=0,0,D7/E7)</f>
        <v>12.59</v>
      </c>
      <c r="G7" s="152">
        <f>MAX(G8:G13)</f>
        <v>16.425000000000001</v>
      </c>
      <c r="H7" s="152">
        <f>H11</f>
        <v>11.175000000000001</v>
      </c>
      <c r="I7" s="74" t="s">
        <v>19</v>
      </c>
      <c r="J7" s="88">
        <f>COUNTIFS($J8:$BB13,"&gt;9,99",$J8:$BB13,"&lt;20")</f>
        <v>5</v>
      </c>
      <c r="K7" s="88">
        <f>COUNTIFS($J8:$BB13,"&gt;19,99")</f>
        <v>0</v>
      </c>
      <c r="L7" s="88">
        <f>COUNTIFS($J11:$BA11,"&gt;4,99",$J11:$BA11,"&lt;9,99")</f>
        <v>0</v>
      </c>
      <c r="M7" s="88">
        <f>COUNTIFS($J11:$BB11,"&gt;9,99")</f>
        <v>1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ht="15" hidden="1" customHeight="1" outlineLevel="1">
      <c r="A8" s="75" t="s">
        <v>0</v>
      </c>
      <c r="B8" s="76" t="str">
        <f>kod!B2</f>
        <v>Gát, mélyvíz</v>
      </c>
      <c r="C8" s="77" t="str">
        <f>kod!C2</f>
        <v>SBS - Halcatraz - TiZo Team</v>
      </c>
      <c r="D8" s="78">
        <f t="shared" ref="D8:D13" si="0">SUM(J8:AZ8)</f>
        <v>0</v>
      </c>
      <c r="E8" s="79">
        <f t="shared" ref="E8:E13" si="1">COUNT(J8:AZ8)</f>
        <v>0</v>
      </c>
      <c r="F8" s="78">
        <f t="shared" ref="F8:F71" si="2">IF(E8=0,0,D8/E8)</f>
        <v>0</v>
      </c>
      <c r="G8" s="72">
        <f>MAX(J8:BA8)</f>
        <v>0</v>
      </c>
      <c r="H8" s="72"/>
      <c r="I8" s="80" t="s">
        <v>13</v>
      </c>
      <c r="J8" s="15"/>
      <c r="K8" s="15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ht="15" hidden="1" customHeight="1" outlineLevel="1">
      <c r="A9" s="75" t="s">
        <v>0</v>
      </c>
      <c r="B9" s="76" t="str">
        <f>kod!B2</f>
        <v>Gát, mélyvíz</v>
      </c>
      <c r="C9" s="77" t="str">
        <f>kod!C2</f>
        <v>SBS - Halcatraz - TiZo Team</v>
      </c>
      <c r="D9" s="78">
        <f t="shared" si="0"/>
        <v>10.324999999999999</v>
      </c>
      <c r="E9" s="79">
        <f t="shared" si="1"/>
        <v>1</v>
      </c>
      <c r="F9" s="78">
        <f t="shared" si="2"/>
        <v>10.324999999999999</v>
      </c>
      <c r="G9" s="72">
        <f t="shared" ref="G9:G13" si="3">MAX(J9:BA9)</f>
        <v>10.324999999999999</v>
      </c>
      <c r="H9" s="72"/>
      <c r="I9" s="80" t="s">
        <v>14</v>
      </c>
      <c r="J9" s="15">
        <v>10.324999999999999</v>
      </c>
      <c r="K9" s="15"/>
      <c r="L9" s="15"/>
      <c r="M9" s="1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ht="15" hidden="1" customHeight="1" outlineLevel="1">
      <c r="A10" s="75" t="s">
        <v>0</v>
      </c>
      <c r="B10" s="76" t="str">
        <f>kod!B2</f>
        <v>Gát, mélyvíz</v>
      </c>
      <c r="C10" s="77" t="str">
        <f>kod!C2</f>
        <v>SBS - Halcatraz - TiZo Team</v>
      </c>
      <c r="D10" s="78">
        <f t="shared" si="0"/>
        <v>26.975000000000001</v>
      </c>
      <c r="E10" s="79">
        <f t="shared" si="1"/>
        <v>2</v>
      </c>
      <c r="F10" s="78">
        <f t="shared" si="2"/>
        <v>13.487500000000001</v>
      </c>
      <c r="G10" s="72">
        <f t="shared" si="3"/>
        <v>16.425000000000001</v>
      </c>
      <c r="H10" s="72"/>
      <c r="I10" s="80" t="s">
        <v>15</v>
      </c>
      <c r="J10" s="15">
        <v>16.425000000000001</v>
      </c>
      <c r="K10" s="15">
        <v>10.55</v>
      </c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ht="15" hidden="1" customHeight="1" outlineLevel="1">
      <c r="A11" s="75" t="s">
        <v>0</v>
      </c>
      <c r="B11" s="76" t="str">
        <f>kod!B2</f>
        <v>Gát, mélyvíz</v>
      </c>
      <c r="C11" s="77" t="str">
        <f>kod!C2</f>
        <v>SBS - Halcatraz - TiZo Team</v>
      </c>
      <c r="D11" s="78">
        <f t="shared" si="0"/>
        <v>11.175000000000001</v>
      </c>
      <c r="E11" s="79">
        <f t="shared" si="1"/>
        <v>1</v>
      </c>
      <c r="F11" s="78">
        <f t="shared" si="2"/>
        <v>11.175000000000001</v>
      </c>
      <c r="G11" s="72"/>
      <c r="H11" s="72">
        <f>MAX(J11:AZ11)</f>
        <v>11.175000000000001</v>
      </c>
      <c r="I11" s="80" t="s">
        <v>16</v>
      </c>
      <c r="J11" s="15">
        <v>11.175000000000001</v>
      </c>
      <c r="K11" s="15"/>
      <c r="L11" s="15"/>
      <c r="M11" s="1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ht="15" hidden="1" customHeight="1" outlineLevel="1">
      <c r="A12" s="75" t="s">
        <v>0</v>
      </c>
      <c r="B12" s="76" t="str">
        <f>kod!B2</f>
        <v>Gát, mélyvíz</v>
      </c>
      <c r="C12" s="77" t="str">
        <f>kod!C2</f>
        <v>SBS - Halcatraz - TiZo Team</v>
      </c>
      <c r="D12" s="78">
        <f t="shared" si="0"/>
        <v>0</v>
      </c>
      <c r="E12" s="79">
        <f t="shared" si="1"/>
        <v>0</v>
      </c>
      <c r="F12" s="78">
        <f t="shared" si="2"/>
        <v>0</v>
      </c>
      <c r="G12" s="72">
        <f t="shared" si="3"/>
        <v>0</v>
      </c>
      <c r="H12" s="72"/>
      <c r="I12" s="80" t="s">
        <v>17</v>
      </c>
      <c r="J12" s="15"/>
      <c r="K12" s="15"/>
      <c r="L12" s="15"/>
      <c r="M12" s="1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ht="15" hidden="1" customHeight="1" outlineLevel="1">
      <c r="A13" s="75" t="s">
        <v>0</v>
      </c>
      <c r="B13" s="76" t="str">
        <f>kod!B2</f>
        <v>Gát, mélyvíz</v>
      </c>
      <c r="C13" s="77" t="str">
        <f>kod!C2</f>
        <v>SBS - Halcatraz - TiZo Team</v>
      </c>
      <c r="D13" s="78">
        <f t="shared" si="0"/>
        <v>14.475</v>
      </c>
      <c r="E13" s="79">
        <f t="shared" si="1"/>
        <v>1</v>
      </c>
      <c r="F13" s="78">
        <f t="shared" si="2"/>
        <v>14.475</v>
      </c>
      <c r="G13" s="72">
        <f t="shared" si="3"/>
        <v>14.475</v>
      </c>
      <c r="H13" s="72"/>
      <c r="I13" s="80" t="s">
        <v>18</v>
      </c>
      <c r="J13" s="15">
        <v>14.475</v>
      </c>
      <c r="K13" s="15"/>
      <c r="L13" s="15"/>
      <c r="M13" s="1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</row>
    <row r="14" spans="1:110" collapsed="1">
      <c r="A14" s="81" t="s">
        <v>1</v>
      </c>
      <c r="B14" s="82" t="str">
        <f>kod!B3</f>
        <v>Gát, mélyvíz</v>
      </c>
      <c r="C14" s="83" t="str">
        <f>kod!C3</f>
        <v>Altstadt Carp Team</v>
      </c>
      <c r="D14" s="84">
        <f>SUM(D15:D20)</f>
        <v>16.150000000000002</v>
      </c>
      <c r="E14" s="73">
        <f>SUM(E15:E20)</f>
        <v>2</v>
      </c>
      <c r="F14" s="72">
        <f t="shared" si="2"/>
        <v>8.0750000000000011</v>
      </c>
      <c r="G14" s="152">
        <f>MAX(G15:G20)</f>
        <v>13.3</v>
      </c>
      <c r="H14" s="152">
        <f>H18</f>
        <v>0</v>
      </c>
      <c r="I14" s="85" t="s">
        <v>19</v>
      </c>
      <c r="J14" s="89">
        <f>COUNTIFS($J15:$BB20,"&gt;9,99",$J15:$BB20,"&lt;20")</f>
        <v>1</v>
      </c>
      <c r="K14" s="89">
        <f>COUNTIFS($J15:$BB20,"&gt;19,99")</f>
        <v>0</v>
      </c>
      <c r="L14" s="89">
        <f>COUNTIFS($J18:$BA18,"&gt;4,99",$J18:$BA18,"&lt;9,99")</f>
        <v>0</v>
      </c>
      <c r="M14" s="89">
        <f>COUNTIFS($J18:$BB18,"&gt;9,99")</f>
        <v>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hidden="1" outlineLevel="1">
      <c r="A15" s="75" t="s">
        <v>1</v>
      </c>
      <c r="B15" s="76" t="str">
        <f>kod!B3</f>
        <v>Gát, mélyvíz</v>
      </c>
      <c r="C15" s="77" t="str">
        <f>kod!C3</f>
        <v>Altstadt Carp Team</v>
      </c>
      <c r="D15" s="86">
        <f t="shared" ref="D15:D20" si="4">SUM(J15:AZ15)</f>
        <v>0</v>
      </c>
      <c r="E15" s="79">
        <f t="shared" ref="E15:E20" si="5">COUNT(J15:AZ15)</f>
        <v>0</v>
      </c>
      <c r="F15" s="78">
        <f t="shared" si="2"/>
        <v>0</v>
      </c>
      <c r="G15" s="72">
        <f>MAX(J15:BA15)</f>
        <v>0</v>
      </c>
      <c r="H15" s="72"/>
      <c r="I15" s="80" t="s">
        <v>13</v>
      </c>
      <c r="J15" s="15"/>
      <c r="K15" s="15"/>
      <c r="L15" s="15"/>
      <c r="M15" s="1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hidden="1" outlineLevel="1">
      <c r="A16" s="75" t="s">
        <v>1</v>
      </c>
      <c r="B16" s="76" t="str">
        <f>kod!B3</f>
        <v>Gát, mélyvíz</v>
      </c>
      <c r="C16" s="77" t="str">
        <f>kod!C3</f>
        <v>Altstadt Carp Team</v>
      </c>
      <c r="D16" s="86">
        <f t="shared" si="4"/>
        <v>0</v>
      </c>
      <c r="E16" s="79">
        <f t="shared" si="5"/>
        <v>0</v>
      </c>
      <c r="F16" s="78">
        <f t="shared" si="2"/>
        <v>0</v>
      </c>
      <c r="G16" s="72">
        <f>MAX(J16:BA16)</f>
        <v>0</v>
      </c>
      <c r="H16" s="72"/>
      <c r="I16" s="80" t="s">
        <v>14</v>
      </c>
      <c r="J16" s="15"/>
      <c r="K16" s="15"/>
      <c r="L16" s="15"/>
      <c r="M16" s="1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hidden="1" outlineLevel="1">
      <c r="A17" s="75" t="s">
        <v>1</v>
      </c>
      <c r="B17" s="76" t="str">
        <f>kod!B3</f>
        <v>Gát, mélyvíz</v>
      </c>
      <c r="C17" s="77" t="str">
        <f>kod!C3</f>
        <v>Altstadt Carp Team</v>
      </c>
      <c r="D17" s="86">
        <f t="shared" si="4"/>
        <v>13.3</v>
      </c>
      <c r="E17" s="79">
        <f t="shared" si="5"/>
        <v>1</v>
      </c>
      <c r="F17" s="78">
        <f t="shared" si="2"/>
        <v>13.3</v>
      </c>
      <c r="G17" s="72">
        <f>MAX(J17:BA17)</f>
        <v>13.3</v>
      </c>
      <c r="H17" s="72"/>
      <c r="I17" s="80" t="s">
        <v>15</v>
      </c>
      <c r="J17" s="15">
        <v>13.3</v>
      </c>
      <c r="K17" s="15"/>
      <c r="L17" s="15"/>
      <c r="M17" s="1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hidden="1" outlineLevel="1">
      <c r="A18" s="75" t="s">
        <v>1</v>
      </c>
      <c r="B18" s="76" t="str">
        <f>kod!B3</f>
        <v>Gát, mélyvíz</v>
      </c>
      <c r="C18" s="77" t="str">
        <f>kod!C3</f>
        <v>Altstadt Carp Team</v>
      </c>
      <c r="D18" s="86">
        <f t="shared" si="4"/>
        <v>0</v>
      </c>
      <c r="E18" s="79">
        <f t="shared" si="5"/>
        <v>0</v>
      </c>
      <c r="F18" s="78">
        <f t="shared" si="2"/>
        <v>0</v>
      </c>
      <c r="G18" s="72"/>
      <c r="H18" s="72">
        <f>MAX(J18:AZ18)</f>
        <v>0</v>
      </c>
      <c r="I18" s="80" t="s">
        <v>16</v>
      </c>
      <c r="J18" s="15"/>
      <c r="K18" s="15"/>
      <c r="L18" s="15"/>
      <c r="M18" s="1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hidden="1" outlineLevel="1">
      <c r="A19" s="75" t="s">
        <v>1</v>
      </c>
      <c r="B19" s="76" t="str">
        <f>kod!B3</f>
        <v>Gát, mélyvíz</v>
      </c>
      <c r="C19" s="77" t="str">
        <f>kod!C3</f>
        <v>Altstadt Carp Team</v>
      </c>
      <c r="D19" s="86">
        <f t="shared" si="4"/>
        <v>0</v>
      </c>
      <c r="E19" s="79">
        <f t="shared" si="5"/>
        <v>0</v>
      </c>
      <c r="F19" s="78">
        <f t="shared" si="2"/>
        <v>0</v>
      </c>
      <c r="G19" s="72">
        <f>MAX(J19:BA19)</f>
        <v>0</v>
      </c>
      <c r="H19" s="72"/>
      <c r="I19" s="80" t="s">
        <v>17</v>
      </c>
      <c r="J19" s="15"/>
      <c r="K19" s="15"/>
      <c r="L19" s="15"/>
      <c r="M19" s="1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</row>
    <row r="20" spans="1:110" hidden="1" outlineLevel="1">
      <c r="A20" s="75" t="s">
        <v>1</v>
      </c>
      <c r="B20" s="76" t="str">
        <f>kod!B3</f>
        <v>Gát, mélyvíz</v>
      </c>
      <c r="C20" s="77" t="str">
        <f>kod!C3</f>
        <v>Altstadt Carp Team</v>
      </c>
      <c r="D20" s="86">
        <f t="shared" si="4"/>
        <v>2.85</v>
      </c>
      <c r="E20" s="79">
        <f t="shared" si="5"/>
        <v>1</v>
      </c>
      <c r="F20" s="78">
        <f t="shared" si="2"/>
        <v>2.85</v>
      </c>
      <c r="G20" s="72">
        <f>MAX(J20:BA20)</f>
        <v>2.85</v>
      </c>
      <c r="H20" s="72"/>
      <c r="I20" s="80" t="s">
        <v>18</v>
      </c>
      <c r="J20" s="15">
        <v>2.85</v>
      </c>
      <c r="K20" s="15"/>
      <c r="L20" s="15"/>
      <c r="M20" s="16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</row>
    <row r="21" spans="1:110" collapsed="1">
      <c r="A21" s="81" t="s">
        <v>2</v>
      </c>
      <c r="B21" s="82" t="str">
        <f>kod!B4</f>
        <v>Gát, mélyvíz</v>
      </c>
      <c r="C21" s="83" t="str">
        <f>kod!C4</f>
        <v>Ferma De Crap Diosig</v>
      </c>
      <c r="D21" s="84">
        <f>SUM(D22:D27)</f>
        <v>0</v>
      </c>
      <c r="E21" s="73">
        <f>SUM(E22:E27)</f>
        <v>0</v>
      </c>
      <c r="F21" s="72">
        <f t="shared" si="2"/>
        <v>0</v>
      </c>
      <c r="G21" s="152">
        <f>MAX(G22:G27)</f>
        <v>0</v>
      </c>
      <c r="H21" s="152">
        <f>H25</f>
        <v>0</v>
      </c>
      <c r="I21" s="85" t="s">
        <v>19</v>
      </c>
      <c r="J21" s="89">
        <f>COUNTIFS($J22:$BB27,"&gt;9,99",$J22:$BB27,"&lt;20")</f>
        <v>0</v>
      </c>
      <c r="K21" s="89">
        <f>COUNTIFS($J22:$BB27,"&gt;19,99")</f>
        <v>0</v>
      </c>
      <c r="L21" s="89">
        <f>COUNTIFS($J25:$BA25,"&gt;4,99",$J25:$BA25,"&lt;9,99")</f>
        <v>0</v>
      </c>
      <c r="M21" s="89">
        <f>COUNTIFS($J25:$BB25,"&gt;9,99")</f>
        <v>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</row>
    <row r="22" spans="1:110" hidden="1" outlineLevel="1">
      <c r="A22" s="75" t="s">
        <v>2</v>
      </c>
      <c r="B22" s="76" t="str">
        <f>kod!B4</f>
        <v>Gát, mélyvíz</v>
      </c>
      <c r="C22" s="77" t="str">
        <f>kod!C4</f>
        <v>Ferma De Crap Diosig</v>
      </c>
      <c r="D22" s="86">
        <f t="shared" ref="D22:D27" si="6">SUM(J22:AZ22)</f>
        <v>0</v>
      </c>
      <c r="E22" s="79">
        <f t="shared" ref="E22:E27" si="7">COUNT(J22:AZ22)</f>
        <v>0</v>
      </c>
      <c r="F22" s="78">
        <f t="shared" si="2"/>
        <v>0</v>
      </c>
      <c r="G22" s="72">
        <f>MAX(J22:BA22)</f>
        <v>0</v>
      </c>
      <c r="H22" s="72"/>
      <c r="I22" s="80" t="s">
        <v>13</v>
      </c>
      <c r="J22" s="15"/>
      <c r="K22" s="15"/>
      <c r="L22" s="15"/>
      <c r="M22" s="16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</row>
    <row r="23" spans="1:110" hidden="1" outlineLevel="1">
      <c r="A23" s="75" t="s">
        <v>2</v>
      </c>
      <c r="B23" s="76" t="str">
        <f>kod!B4</f>
        <v>Gát, mélyvíz</v>
      </c>
      <c r="C23" s="77" t="str">
        <f>kod!C4</f>
        <v>Ferma De Crap Diosig</v>
      </c>
      <c r="D23" s="86">
        <f t="shared" si="6"/>
        <v>0</v>
      </c>
      <c r="E23" s="79">
        <f t="shared" si="7"/>
        <v>0</v>
      </c>
      <c r="F23" s="78">
        <f t="shared" si="2"/>
        <v>0</v>
      </c>
      <c r="G23" s="72">
        <f>MAX(J23:BA23)</f>
        <v>0</v>
      </c>
      <c r="H23" s="72"/>
      <c r="I23" s="80" t="s">
        <v>14</v>
      </c>
      <c r="J23" s="15"/>
      <c r="K23" s="15"/>
      <c r="L23" s="15"/>
      <c r="M23" s="16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</row>
    <row r="24" spans="1:110" hidden="1" outlineLevel="1">
      <c r="A24" s="75" t="s">
        <v>2</v>
      </c>
      <c r="B24" s="76" t="str">
        <f>kod!B4</f>
        <v>Gát, mélyvíz</v>
      </c>
      <c r="C24" s="77" t="str">
        <f>kod!C4</f>
        <v>Ferma De Crap Diosig</v>
      </c>
      <c r="D24" s="86">
        <f t="shared" si="6"/>
        <v>0</v>
      </c>
      <c r="E24" s="79">
        <f t="shared" si="7"/>
        <v>0</v>
      </c>
      <c r="F24" s="78">
        <f t="shared" si="2"/>
        <v>0</v>
      </c>
      <c r="G24" s="72">
        <f>MAX(J24:BA24)</f>
        <v>0</v>
      </c>
      <c r="H24" s="72"/>
      <c r="I24" s="80" t="s">
        <v>15</v>
      </c>
      <c r="J24" s="15"/>
      <c r="K24" s="15"/>
      <c r="L24" s="15"/>
      <c r="M24" s="16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</row>
    <row r="25" spans="1:110" hidden="1" outlineLevel="1">
      <c r="A25" s="75" t="s">
        <v>2</v>
      </c>
      <c r="B25" s="76" t="str">
        <f>kod!B4</f>
        <v>Gát, mélyvíz</v>
      </c>
      <c r="C25" s="77" t="str">
        <f>kod!C4</f>
        <v>Ferma De Crap Diosig</v>
      </c>
      <c r="D25" s="86">
        <f t="shared" si="6"/>
        <v>0</v>
      </c>
      <c r="E25" s="79">
        <f t="shared" si="7"/>
        <v>0</v>
      </c>
      <c r="F25" s="78">
        <f t="shared" si="2"/>
        <v>0</v>
      </c>
      <c r="G25" s="72"/>
      <c r="H25" s="72">
        <f>MAX(J25:AZ25)</f>
        <v>0</v>
      </c>
      <c r="I25" s="80" t="s">
        <v>16</v>
      </c>
      <c r="J25" s="15"/>
      <c r="K25" s="15"/>
      <c r="L25" s="15"/>
      <c r="M25" s="16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hidden="1" outlineLevel="1">
      <c r="A26" s="75" t="s">
        <v>2</v>
      </c>
      <c r="B26" s="76" t="str">
        <f>kod!B4</f>
        <v>Gát, mélyvíz</v>
      </c>
      <c r="C26" s="77" t="str">
        <f>kod!C4</f>
        <v>Ferma De Crap Diosig</v>
      </c>
      <c r="D26" s="86">
        <f t="shared" si="6"/>
        <v>0</v>
      </c>
      <c r="E26" s="79">
        <f t="shared" si="7"/>
        <v>0</v>
      </c>
      <c r="F26" s="78">
        <f t="shared" si="2"/>
        <v>0</v>
      </c>
      <c r="G26" s="72">
        <f>MAX(J26:BA26)</f>
        <v>0</v>
      </c>
      <c r="H26" s="72"/>
      <c r="I26" s="80" t="s">
        <v>17</v>
      </c>
      <c r="J26" s="15"/>
      <c r="K26" s="15"/>
      <c r="L26" s="15"/>
      <c r="M26" s="16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hidden="1" outlineLevel="1">
      <c r="A27" s="75" t="s">
        <v>2</v>
      </c>
      <c r="B27" s="76" t="str">
        <f>kod!B4</f>
        <v>Gát, mélyvíz</v>
      </c>
      <c r="C27" s="77" t="str">
        <f>kod!C4</f>
        <v>Ferma De Crap Diosig</v>
      </c>
      <c r="D27" s="86">
        <f t="shared" si="6"/>
        <v>0</v>
      </c>
      <c r="E27" s="79">
        <f t="shared" si="7"/>
        <v>0</v>
      </c>
      <c r="F27" s="78">
        <f t="shared" si="2"/>
        <v>0</v>
      </c>
      <c r="G27" s="72">
        <f>MAX(J27:BA27)</f>
        <v>0</v>
      </c>
      <c r="H27" s="72"/>
      <c r="I27" s="80" t="s">
        <v>18</v>
      </c>
      <c r="J27" s="15"/>
      <c r="K27" s="15"/>
      <c r="L27" s="15"/>
      <c r="M27" s="16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collapsed="1">
      <c r="A28" s="81" t="s">
        <v>3</v>
      </c>
      <c r="B28" s="82" t="str">
        <f>kod!B5</f>
        <v>Gát, mélyvíz</v>
      </c>
      <c r="C28" s="83" t="str">
        <f>kod!C5</f>
        <v>Bull Tackle</v>
      </c>
      <c r="D28" s="84">
        <f>SUM(D29:D34)</f>
        <v>47.4</v>
      </c>
      <c r="E28" s="73">
        <f>SUM(E29:E34)</f>
        <v>4</v>
      </c>
      <c r="F28" s="72">
        <f t="shared" si="2"/>
        <v>11.85</v>
      </c>
      <c r="G28" s="152">
        <f>MAX(G29:G34)</f>
        <v>18.100000000000001</v>
      </c>
      <c r="H28" s="152">
        <f>H32</f>
        <v>0</v>
      </c>
      <c r="I28" s="85" t="s">
        <v>19</v>
      </c>
      <c r="J28" s="89">
        <f>COUNTIFS($J29:$BB34,"&gt;9,99",$J29:$BB34,"&lt;20")</f>
        <v>2</v>
      </c>
      <c r="K28" s="89">
        <f>COUNTIFS($J29:$BB34,"&gt;19,99")</f>
        <v>0</v>
      </c>
      <c r="L28" s="89">
        <f>COUNTIFS($J32:$BA32,"&gt;4,99",$J32:$BA32,"&lt;9,99")</f>
        <v>0</v>
      </c>
      <c r="M28" s="89">
        <f>COUNTIFS($J32:$BB32,"&gt;9,99")</f>
        <v>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hidden="1" outlineLevel="1">
      <c r="A29" s="75" t="s">
        <v>3</v>
      </c>
      <c r="B29" s="76" t="str">
        <f>kod!B5</f>
        <v>Gát, mélyvíz</v>
      </c>
      <c r="C29" s="77" t="str">
        <f>kod!C5</f>
        <v>Bull Tackle</v>
      </c>
      <c r="D29" s="86">
        <f t="shared" ref="D29:D34" si="8">SUM(J29:AZ29)</f>
        <v>0</v>
      </c>
      <c r="E29" s="79">
        <f t="shared" ref="E29:E34" si="9">COUNT(J29:AZ29)</f>
        <v>0</v>
      </c>
      <c r="F29" s="78">
        <f t="shared" si="2"/>
        <v>0</v>
      </c>
      <c r="G29" s="72">
        <f>MAX(J29:BA29)</f>
        <v>0</v>
      </c>
      <c r="H29" s="72"/>
      <c r="I29" s="80" t="s">
        <v>13</v>
      </c>
      <c r="J29" s="15"/>
      <c r="K29" s="15"/>
      <c r="L29" s="15"/>
      <c r="M29" s="16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hidden="1" outlineLevel="1">
      <c r="A30" s="75" t="s">
        <v>3</v>
      </c>
      <c r="B30" s="76" t="str">
        <f>kod!B5</f>
        <v>Gát, mélyvíz</v>
      </c>
      <c r="C30" s="77" t="str">
        <f>kod!C5</f>
        <v>Bull Tackle</v>
      </c>
      <c r="D30" s="86">
        <f t="shared" si="8"/>
        <v>18.100000000000001</v>
      </c>
      <c r="E30" s="79">
        <f t="shared" si="9"/>
        <v>1</v>
      </c>
      <c r="F30" s="78">
        <f t="shared" si="2"/>
        <v>18.100000000000001</v>
      </c>
      <c r="G30" s="72">
        <f>MAX(J30:BA30)</f>
        <v>18.100000000000001</v>
      </c>
      <c r="H30" s="72"/>
      <c r="I30" s="80" t="s">
        <v>14</v>
      </c>
      <c r="J30" s="15">
        <v>18.100000000000001</v>
      </c>
      <c r="K30" s="15"/>
      <c r="L30" s="15"/>
      <c r="M30" s="16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hidden="1" outlineLevel="1">
      <c r="A31" s="75" t="s">
        <v>3</v>
      </c>
      <c r="B31" s="76" t="str">
        <f>kod!B5</f>
        <v>Gát, mélyvíz</v>
      </c>
      <c r="C31" s="77" t="str">
        <f>kod!C5</f>
        <v>Bull Tackle</v>
      </c>
      <c r="D31" s="86">
        <f t="shared" si="8"/>
        <v>29.299999999999997</v>
      </c>
      <c r="E31" s="79">
        <f t="shared" si="9"/>
        <v>3</v>
      </c>
      <c r="F31" s="78">
        <f t="shared" si="2"/>
        <v>9.7666666666666657</v>
      </c>
      <c r="G31" s="72">
        <f>MAX(J31:BA31)</f>
        <v>13.074999999999999</v>
      </c>
      <c r="H31" s="72"/>
      <c r="I31" s="80" t="s">
        <v>15</v>
      </c>
      <c r="J31" s="15">
        <v>13.074999999999999</v>
      </c>
      <c r="K31" s="15">
        <v>6.95</v>
      </c>
      <c r="L31" s="15">
        <v>9.2750000000000004</v>
      </c>
      <c r="M31" s="16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hidden="1" outlineLevel="1">
      <c r="A32" s="75" t="s">
        <v>3</v>
      </c>
      <c r="B32" s="76" t="str">
        <f>kod!B5</f>
        <v>Gát, mélyvíz</v>
      </c>
      <c r="C32" s="77" t="str">
        <f>kod!C5</f>
        <v>Bull Tackle</v>
      </c>
      <c r="D32" s="86">
        <f t="shared" si="8"/>
        <v>0</v>
      </c>
      <c r="E32" s="79">
        <f t="shared" si="9"/>
        <v>0</v>
      </c>
      <c r="F32" s="78">
        <f t="shared" si="2"/>
        <v>0</v>
      </c>
      <c r="G32" s="72"/>
      <c r="H32" s="72">
        <f>MAX(J32:AZ32)</f>
        <v>0</v>
      </c>
      <c r="I32" s="80" t="s">
        <v>16</v>
      </c>
      <c r="J32" s="15"/>
      <c r="K32" s="15"/>
      <c r="L32" s="15"/>
      <c r="M32" s="16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hidden="1" outlineLevel="1">
      <c r="A33" s="75" t="s">
        <v>3</v>
      </c>
      <c r="B33" s="76" t="str">
        <f>kod!B5</f>
        <v>Gát, mélyvíz</v>
      </c>
      <c r="C33" s="77" t="str">
        <f>kod!C5</f>
        <v>Bull Tackle</v>
      </c>
      <c r="D33" s="86">
        <f t="shared" si="8"/>
        <v>0</v>
      </c>
      <c r="E33" s="79">
        <f t="shared" si="9"/>
        <v>0</v>
      </c>
      <c r="F33" s="78">
        <f t="shared" si="2"/>
        <v>0</v>
      </c>
      <c r="G33" s="72">
        <f>MAX(J33:BA33)</f>
        <v>0</v>
      </c>
      <c r="H33" s="72"/>
      <c r="I33" s="80" t="s">
        <v>17</v>
      </c>
      <c r="J33" s="15"/>
      <c r="K33" s="15"/>
      <c r="L33" s="15"/>
      <c r="M33" s="16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hidden="1" outlineLevel="1">
      <c r="A34" s="75" t="s">
        <v>3</v>
      </c>
      <c r="B34" s="76" t="str">
        <f>kod!B5</f>
        <v>Gát, mélyvíz</v>
      </c>
      <c r="C34" s="77" t="str">
        <f>kod!C5</f>
        <v>Bull Tackle</v>
      </c>
      <c r="D34" s="86">
        <f t="shared" si="8"/>
        <v>0</v>
      </c>
      <c r="E34" s="79">
        <f t="shared" si="9"/>
        <v>0</v>
      </c>
      <c r="F34" s="78">
        <f t="shared" si="2"/>
        <v>0</v>
      </c>
      <c r="G34" s="72">
        <f>MAX(J34:BA34)</f>
        <v>0</v>
      </c>
      <c r="H34" s="72"/>
      <c r="I34" s="80" t="s">
        <v>18</v>
      </c>
      <c r="J34" s="15"/>
      <c r="K34" s="15"/>
      <c r="L34" s="15"/>
      <c r="M34" s="16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collapsed="1">
      <c r="A35" s="81" t="s">
        <v>4</v>
      </c>
      <c r="B35" s="82" t="str">
        <f>kod!B6</f>
        <v>Gát, mélyvíz</v>
      </c>
      <c r="C35" s="83" t="str">
        <f>kod!C6</f>
        <v>AHFSZ Fishing Team</v>
      </c>
      <c r="D35" s="84">
        <f>SUM(D36:D41)</f>
        <v>15.975</v>
      </c>
      <c r="E35" s="73">
        <f>SUM(E36:E41)</f>
        <v>1</v>
      </c>
      <c r="F35" s="72">
        <f t="shared" si="2"/>
        <v>15.975</v>
      </c>
      <c r="G35" s="152">
        <f>MAX(G36:G41)</f>
        <v>15.975</v>
      </c>
      <c r="H35" s="152">
        <f>H39</f>
        <v>0</v>
      </c>
      <c r="I35" s="85" t="s">
        <v>19</v>
      </c>
      <c r="J35" s="89">
        <f>COUNTIFS($J36:$BB41,"&gt;9,99",$J36:$BB41,"&lt;20")</f>
        <v>1</v>
      </c>
      <c r="K35" s="89">
        <f>COUNTIFS($J36:$BB41,"&gt;19,99")</f>
        <v>0</v>
      </c>
      <c r="L35" s="89">
        <f>COUNTIFS($J39:$BA39,"&gt;4,99",$J39:$BA39,"&lt;9,99")</f>
        <v>0</v>
      </c>
      <c r="M35" s="89">
        <f>COUNTIFS($J39:$BB39,"&gt;9,99")</f>
        <v>0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hidden="1" outlineLevel="1">
      <c r="A36" s="75" t="s">
        <v>4</v>
      </c>
      <c r="B36" s="76" t="str">
        <f>kod!B6</f>
        <v>Gát, mélyvíz</v>
      </c>
      <c r="C36" s="77" t="str">
        <f>kod!C6</f>
        <v>AHFSZ Fishing Team</v>
      </c>
      <c r="D36" s="86">
        <f t="shared" ref="D36:D41" si="10">SUM(J36:AZ36)</f>
        <v>0</v>
      </c>
      <c r="E36" s="79">
        <f t="shared" ref="E36:E41" si="11">COUNT(J36:AZ36)</f>
        <v>0</v>
      </c>
      <c r="F36" s="78">
        <f t="shared" si="2"/>
        <v>0</v>
      </c>
      <c r="G36" s="72">
        <f>MAX(J36:BA36)</f>
        <v>0</v>
      </c>
      <c r="H36" s="72"/>
      <c r="I36" s="80" t="s">
        <v>13</v>
      </c>
      <c r="J36" s="15"/>
      <c r="K36" s="15"/>
      <c r="L36" s="15"/>
      <c r="M36" s="16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hidden="1" outlineLevel="1">
      <c r="A37" s="75" t="s">
        <v>4</v>
      </c>
      <c r="B37" s="76" t="str">
        <f>kod!B6</f>
        <v>Gát, mélyvíz</v>
      </c>
      <c r="C37" s="77" t="str">
        <f>kod!C6</f>
        <v>AHFSZ Fishing Team</v>
      </c>
      <c r="D37" s="86">
        <f t="shared" si="10"/>
        <v>0</v>
      </c>
      <c r="E37" s="79">
        <f t="shared" si="11"/>
        <v>0</v>
      </c>
      <c r="F37" s="78">
        <f t="shared" si="2"/>
        <v>0</v>
      </c>
      <c r="G37" s="72">
        <f>MAX(J37:BA37)</f>
        <v>0</v>
      </c>
      <c r="H37" s="72"/>
      <c r="I37" s="80" t="s">
        <v>14</v>
      </c>
      <c r="J37" s="15"/>
      <c r="K37" s="15"/>
      <c r="L37" s="15"/>
      <c r="M37" s="16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hidden="1" outlineLevel="1">
      <c r="A38" s="75" t="s">
        <v>4</v>
      </c>
      <c r="B38" s="76" t="str">
        <f>kod!B6</f>
        <v>Gát, mélyvíz</v>
      </c>
      <c r="C38" s="77" t="str">
        <f>kod!C6</f>
        <v>AHFSZ Fishing Team</v>
      </c>
      <c r="D38" s="86">
        <f t="shared" si="10"/>
        <v>15.975</v>
      </c>
      <c r="E38" s="79">
        <f t="shared" si="11"/>
        <v>1</v>
      </c>
      <c r="F38" s="78">
        <f t="shared" si="2"/>
        <v>15.975</v>
      </c>
      <c r="G38" s="72">
        <f>MAX(J38:BA38)</f>
        <v>15.975</v>
      </c>
      <c r="H38" s="72"/>
      <c r="I38" s="80" t="s">
        <v>15</v>
      </c>
      <c r="J38" s="15">
        <v>15.975</v>
      </c>
      <c r="K38" s="15"/>
      <c r="L38" s="15"/>
      <c r="M38" s="16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hidden="1" outlineLevel="1">
      <c r="A39" s="75" t="s">
        <v>4</v>
      </c>
      <c r="B39" s="76" t="str">
        <f>kod!B6</f>
        <v>Gát, mélyvíz</v>
      </c>
      <c r="C39" s="77" t="str">
        <f>kod!C6</f>
        <v>AHFSZ Fishing Team</v>
      </c>
      <c r="D39" s="86">
        <f t="shared" si="10"/>
        <v>0</v>
      </c>
      <c r="E39" s="79">
        <f t="shared" si="11"/>
        <v>0</v>
      </c>
      <c r="F39" s="78">
        <f t="shared" si="2"/>
        <v>0</v>
      </c>
      <c r="G39" s="72"/>
      <c r="H39" s="72">
        <f>MAX(J39:AZ39)</f>
        <v>0</v>
      </c>
      <c r="I39" s="80" t="s">
        <v>16</v>
      </c>
      <c r="J39" s="15"/>
      <c r="K39" s="15"/>
      <c r="L39" s="15"/>
      <c r="M39" s="16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hidden="1" outlineLevel="1">
      <c r="A40" s="75" t="s">
        <v>4</v>
      </c>
      <c r="B40" s="76" t="str">
        <f>kod!B6</f>
        <v>Gát, mélyvíz</v>
      </c>
      <c r="C40" s="77" t="str">
        <f>kod!C6</f>
        <v>AHFSZ Fishing Team</v>
      </c>
      <c r="D40" s="86">
        <f t="shared" si="10"/>
        <v>0</v>
      </c>
      <c r="E40" s="79">
        <f t="shared" si="11"/>
        <v>0</v>
      </c>
      <c r="F40" s="78">
        <f t="shared" si="2"/>
        <v>0</v>
      </c>
      <c r="G40" s="72">
        <f>MAX(J40:BA40)</f>
        <v>0</v>
      </c>
      <c r="H40" s="72"/>
      <c r="I40" s="80" t="s">
        <v>17</v>
      </c>
      <c r="J40" s="15"/>
      <c r="K40" s="15"/>
      <c r="L40" s="15"/>
      <c r="M40" s="16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hidden="1" outlineLevel="1">
      <c r="A41" s="75" t="s">
        <v>4</v>
      </c>
      <c r="B41" s="76" t="str">
        <f>kod!B6</f>
        <v>Gát, mélyvíz</v>
      </c>
      <c r="C41" s="77" t="str">
        <f>kod!C6</f>
        <v>AHFSZ Fishing Team</v>
      </c>
      <c r="D41" s="86">
        <f t="shared" si="10"/>
        <v>0</v>
      </c>
      <c r="E41" s="79">
        <f t="shared" si="11"/>
        <v>0</v>
      </c>
      <c r="F41" s="78">
        <f t="shared" si="2"/>
        <v>0</v>
      </c>
      <c r="G41" s="72">
        <f>MAX(J41:BA41)</f>
        <v>0</v>
      </c>
      <c r="H41" s="72"/>
      <c r="I41" s="80" t="s">
        <v>18</v>
      </c>
      <c r="J41" s="15"/>
      <c r="K41" s="15"/>
      <c r="L41" s="15"/>
      <c r="M41" s="1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collapsed="1">
      <c r="A42" s="81" t="s">
        <v>5</v>
      </c>
      <c r="B42" s="82" t="str">
        <f>kod!B7</f>
        <v>Nyári kikötő, belső</v>
      </c>
      <c r="C42" s="83" t="str">
        <f>kod!C7</f>
        <v>Black Carp Team</v>
      </c>
      <c r="D42" s="84">
        <f>SUM(D43:D48)</f>
        <v>71.650000000000006</v>
      </c>
      <c r="E42" s="73">
        <f>SUM(E43:E48)</f>
        <v>8</v>
      </c>
      <c r="F42" s="72">
        <f t="shared" si="2"/>
        <v>8.9562500000000007</v>
      </c>
      <c r="G42" s="152">
        <f>MAX(G43:G48)</f>
        <v>17.024999999999999</v>
      </c>
      <c r="H42" s="152">
        <f>H46</f>
        <v>7.75</v>
      </c>
      <c r="I42" s="85" t="s">
        <v>19</v>
      </c>
      <c r="J42" s="89">
        <f>COUNTIFS($J43:$BB48,"&gt;9,99",$J43:$BB48,"&lt;20")</f>
        <v>4</v>
      </c>
      <c r="K42" s="89">
        <f>COUNTIFS($J43:$BB48,"&gt;19,99")</f>
        <v>0</v>
      </c>
      <c r="L42" s="89">
        <f>COUNTIFS($J46:$BA46,"&gt;4,99",$J46:$BA46,"&lt;9,99")</f>
        <v>1</v>
      </c>
      <c r="M42" s="89">
        <f>COUNTIFS($J46:$BB46,"&gt;9,99")</f>
        <v>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hidden="1" outlineLevel="1">
      <c r="A43" s="75" t="s">
        <v>5</v>
      </c>
      <c r="B43" s="76" t="str">
        <f>kod!B7</f>
        <v>Nyári kikötő, belső</v>
      </c>
      <c r="C43" s="77" t="str">
        <f>kod!C7</f>
        <v>Black Carp Team</v>
      </c>
      <c r="D43" s="86">
        <f t="shared" ref="D43:D48" si="12">SUM(J43:AZ43)</f>
        <v>0</v>
      </c>
      <c r="E43" s="79">
        <f t="shared" ref="E43:E48" si="13">COUNT(J43:AZ43)</f>
        <v>0</v>
      </c>
      <c r="F43" s="78">
        <f t="shared" si="2"/>
        <v>0</v>
      </c>
      <c r="G43" s="72">
        <f>MAX(J43:BA43)</f>
        <v>0</v>
      </c>
      <c r="H43" s="72"/>
      <c r="I43" s="80" t="s">
        <v>13</v>
      </c>
      <c r="J43" s="15"/>
      <c r="K43" s="15"/>
      <c r="L43" s="15"/>
      <c r="M43" s="1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hidden="1" outlineLevel="1">
      <c r="A44" s="75" t="s">
        <v>5</v>
      </c>
      <c r="B44" s="76" t="str">
        <f>kod!B7</f>
        <v>Nyári kikötő, belső</v>
      </c>
      <c r="C44" s="77" t="str">
        <f>kod!C7</f>
        <v>Black Carp Team</v>
      </c>
      <c r="D44" s="86">
        <f t="shared" si="12"/>
        <v>12.05</v>
      </c>
      <c r="E44" s="79">
        <f t="shared" si="13"/>
        <v>1</v>
      </c>
      <c r="F44" s="78">
        <f t="shared" si="2"/>
        <v>12.05</v>
      </c>
      <c r="G44" s="72">
        <f>MAX(J44:BA44)</f>
        <v>12.05</v>
      </c>
      <c r="H44" s="72"/>
      <c r="I44" s="80" t="s">
        <v>14</v>
      </c>
      <c r="J44" s="15">
        <v>12.05</v>
      </c>
      <c r="K44" s="15"/>
      <c r="L44" s="15"/>
      <c r="M44" s="1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hidden="1" outlineLevel="1">
      <c r="A45" s="75" t="s">
        <v>5</v>
      </c>
      <c r="B45" s="76" t="str">
        <f>kod!B7</f>
        <v>Nyári kikötő, belső</v>
      </c>
      <c r="C45" s="77" t="str">
        <f>kod!C7</f>
        <v>Black Carp Team</v>
      </c>
      <c r="D45" s="86">
        <f t="shared" si="12"/>
        <v>0</v>
      </c>
      <c r="E45" s="79">
        <f t="shared" si="13"/>
        <v>0</v>
      </c>
      <c r="F45" s="78">
        <f t="shared" si="2"/>
        <v>0</v>
      </c>
      <c r="G45" s="72">
        <f>MAX(J45:BA45)</f>
        <v>0</v>
      </c>
      <c r="H45" s="72"/>
      <c r="I45" s="80" t="s">
        <v>15</v>
      </c>
      <c r="J45" s="15"/>
      <c r="K45" s="15"/>
      <c r="L45" s="15"/>
      <c r="M45" s="1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hidden="1" outlineLevel="1">
      <c r="A46" s="75" t="s">
        <v>5</v>
      </c>
      <c r="B46" s="76" t="str">
        <f>kod!B7</f>
        <v>Nyári kikötő, belső</v>
      </c>
      <c r="C46" s="77" t="str">
        <f>kod!C7</f>
        <v>Black Carp Team</v>
      </c>
      <c r="D46" s="86">
        <f t="shared" si="12"/>
        <v>7.75</v>
      </c>
      <c r="E46" s="79">
        <f t="shared" si="13"/>
        <v>1</v>
      </c>
      <c r="F46" s="78">
        <f t="shared" si="2"/>
        <v>7.75</v>
      </c>
      <c r="G46" s="72"/>
      <c r="H46" s="72">
        <f>MAX(J46:AZ46)</f>
        <v>7.75</v>
      </c>
      <c r="I46" s="80" t="s">
        <v>16</v>
      </c>
      <c r="J46" s="15">
        <v>7.75</v>
      </c>
      <c r="K46" s="15"/>
      <c r="L46" s="15"/>
      <c r="M46" s="1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hidden="1" outlineLevel="1">
      <c r="A47" s="75" t="s">
        <v>5</v>
      </c>
      <c r="B47" s="76" t="str">
        <f>kod!B7</f>
        <v>Nyári kikötő, belső</v>
      </c>
      <c r="C47" s="77" t="str">
        <f>kod!C7</f>
        <v>Black Carp Team</v>
      </c>
      <c r="D47" s="86">
        <f t="shared" si="12"/>
        <v>0</v>
      </c>
      <c r="E47" s="79">
        <f t="shared" si="13"/>
        <v>0</v>
      </c>
      <c r="F47" s="78">
        <f t="shared" si="2"/>
        <v>0</v>
      </c>
      <c r="G47" s="72">
        <f>MAX(J47:BA47)</f>
        <v>0</v>
      </c>
      <c r="H47" s="72"/>
      <c r="I47" s="80" t="s">
        <v>17</v>
      </c>
      <c r="J47" s="15"/>
      <c r="K47" s="15"/>
      <c r="L47" s="15"/>
      <c r="M47" s="1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hidden="1" outlineLevel="1">
      <c r="A48" s="75" t="s">
        <v>5</v>
      </c>
      <c r="B48" s="76" t="str">
        <f>kod!B7</f>
        <v>Nyári kikötő, belső</v>
      </c>
      <c r="C48" s="77" t="str">
        <f>kod!C7</f>
        <v>Black Carp Team</v>
      </c>
      <c r="D48" s="86">
        <f t="shared" si="12"/>
        <v>51.85</v>
      </c>
      <c r="E48" s="79">
        <f t="shared" si="13"/>
        <v>6</v>
      </c>
      <c r="F48" s="78">
        <f t="shared" si="2"/>
        <v>8.6416666666666675</v>
      </c>
      <c r="G48" s="72">
        <f>MAX(J48:BA48)</f>
        <v>17.024999999999999</v>
      </c>
      <c r="H48" s="72"/>
      <c r="I48" s="80" t="s">
        <v>18</v>
      </c>
      <c r="J48" s="15">
        <v>17.024999999999999</v>
      </c>
      <c r="K48" s="15">
        <v>13.574999999999999</v>
      </c>
      <c r="L48" s="15">
        <v>11.9</v>
      </c>
      <c r="M48" s="16">
        <v>3.05</v>
      </c>
      <c r="N48" s="15">
        <v>3.5750000000000002</v>
      </c>
      <c r="O48" s="15">
        <v>2.7250000000000001</v>
      </c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10" collapsed="1">
      <c r="A49" s="81" t="s">
        <v>51</v>
      </c>
      <c r="B49" s="82" t="str">
        <f>kod!B8</f>
        <v>Nyári kikötő, közép</v>
      </c>
      <c r="C49" s="83" t="str">
        <f>kod!C8</f>
        <v>USA &amp; Mivado Carp Team</v>
      </c>
      <c r="D49" s="84">
        <f>SUM(D50:D55)</f>
        <v>26.9</v>
      </c>
      <c r="E49" s="73">
        <f>SUM(E50:E55)</f>
        <v>4</v>
      </c>
      <c r="F49" s="72">
        <f t="shared" si="2"/>
        <v>6.7249999999999996</v>
      </c>
      <c r="G49" s="152">
        <f>MAX(G50:G55)</f>
        <v>9.0749999999999993</v>
      </c>
      <c r="H49" s="152">
        <f>H53</f>
        <v>0</v>
      </c>
      <c r="I49" s="85" t="s">
        <v>19</v>
      </c>
      <c r="J49" s="89">
        <f>COUNTIFS($J50:$BB55,"&gt;9,99",$J50:$BB55,"&lt;20")</f>
        <v>0</v>
      </c>
      <c r="K49" s="89">
        <f>COUNTIFS($J50:$BB55,"&gt;19,99")</f>
        <v>0</v>
      </c>
      <c r="L49" s="89">
        <f>COUNTIFS($J53:$BA53,"&gt;4,99",$J53:$BA53,"&lt;9,99")</f>
        <v>0</v>
      </c>
      <c r="M49" s="89">
        <f>COUNTIFS($J53:$BB53,"&gt;9,99")</f>
        <v>0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10" hidden="1" outlineLevel="1">
      <c r="A50" s="75" t="s">
        <v>51</v>
      </c>
      <c r="B50" s="76" t="str">
        <f>kod!B8</f>
        <v>Nyári kikötő, közép</v>
      </c>
      <c r="C50" s="77" t="str">
        <f>kod!C8</f>
        <v>USA &amp; Mivado Carp Team</v>
      </c>
      <c r="D50" s="86">
        <f t="shared" ref="D50:D55" si="14">SUM(J50:AZ50)</f>
        <v>0</v>
      </c>
      <c r="E50" s="79">
        <f t="shared" ref="E50:E55" si="15">COUNT(J50:AZ50)</f>
        <v>0</v>
      </c>
      <c r="F50" s="78">
        <f t="shared" si="2"/>
        <v>0</v>
      </c>
      <c r="G50" s="72">
        <f>MAX(J50:BA50)</f>
        <v>0</v>
      </c>
      <c r="H50" s="72"/>
      <c r="I50" s="80" t="s">
        <v>13</v>
      </c>
      <c r="J50" s="15"/>
      <c r="K50" s="15"/>
      <c r="L50" s="15"/>
      <c r="M50" s="1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10" hidden="1" outlineLevel="1">
      <c r="A51" s="75" t="s">
        <v>51</v>
      </c>
      <c r="B51" s="76" t="str">
        <f>kod!B8</f>
        <v>Nyári kikötő, közép</v>
      </c>
      <c r="C51" s="77" t="str">
        <f>kod!C8</f>
        <v>USA &amp; Mivado Carp Team</v>
      </c>
      <c r="D51" s="86">
        <f t="shared" si="14"/>
        <v>19.95</v>
      </c>
      <c r="E51" s="79">
        <f t="shared" si="15"/>
        <v>3</v>
      </c>
      <c r="F51" s="78">
        <f t="shared" si="2"/>
        <v>6.6499999999999995</v>
      </c>
      <c r="G51" s="72">
        <f>MAX(J51:BA51)</f>
        <v>9.0749999999999993</v>
      </c>
      <c r="H51" s="72"/>
      <c r="I51" s="80" t="s">
        <v>14</v>
      </c>
      <c r="J51" s="15">
        <v>5.6749999999999998</v>
      </c>
      <c r="K51" s="15">
        <v>9.0749999999999993</v>
      </c>
      <c r="L51" s="15">
        <v>5.2</v>
      </c>
      <c r="M51" s="1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10" hidden="1" outlineLevel="1">
      <c r="A52" s="75" t="s">
        <v>51</v>
      </c>
      <c r="B52" s="76" t="str">
        <f>kod!B8</f>
        <v>Nyári kikötő, közép</v>
      </c>
      <c r="C52" s="77" t="str">
        <f>kod!C8</f>
        <v>USA &amp; Mivado Carp Team</v>
      </c>
      <c r="D52" s="86">
        <f t="shared" si="14"/>
        <v>0</v>
      </c>
      <c r="E52" s="79">
        <f t="shared" si="15"/>
        <v>0</v>
      </c>
      <c r="F52" s="78">
        <f t="shared" si="2"/>
        <v>0</v>
      </c>
      <c r="G52" s="72">
        <f>MAX(J52:BA52)</f>
        <v>0</v>
      </c>
      <c r="H52" s="72"/>
      <c r="I52" s="80" t="s">
        <v>15</v>
      </c>
      <c r="J52" s="15"/>
      <c r="K52" s="15"/>
      <c r="L52" s="15"/>
      <c r="M52" s="1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10" hidden="1" outlineLevel="1">
      <c r="A53" s="75" t="s">
        <v>51</v>
      </c>
      <c r="B53" s="76" t="str">
        <f>kod!B8</f>
        <v>Nyári kikötő, közép</v>
      </c>
      <c r="C53" s="77" t="str">
        <f>kod!C8</f>
        <v>USA &amp; Mivado Carp Team</v>
      </c>
      <c r="D53" s="86">
        <f t="shared" si="14"/>
        <v>0</v>
      </c>
      <c r="E53" s="79">
        <f t="shared" si="15"/>
        <v>0</v>
      </c>
      <c r="F53" s="78">
        <f t="shared" si="2"/>
        <v>0</v>
      </c>
      <c r="G53" s="72"/>
      <c r="H53" s="72">
        <f>MAX(J53:AZ53)</f>
        <v>0</v>
      </c>
      <c r="I53" s="80" t="s">
        <v>16</v>
      </c>
      <c r="J53" s="15"/>
      <c r="K53" s="15"/>
      <c r="L53" s="15"/>
      <c r="M53" s="1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10" hidden="1" outlineLevel="1">
      <c r="A54" s="75" t="s">
        <v>51</v>
      </c>
      <c r="B54" s="76" t="str">
        <f>kod!B8</f>
        <v>Nyári kikötő, közép</v>
      </c>
      <c r="C54" s="77" t="str">
        <f>kod!C8</f>
        <v>USA &amp; Mivado Carp Team</v>
      </c>
      <c r="D54" s="86">
        <f t="shared" si="14"/>
        <v>6.95</v>
      </c>
      <c r="E54" s="79">
        <f t="shared" si="15"/>
        <v>1</v>
      </c>
      <c r="F54" s="78">
        <f t="shared" si="2"/>
        <v>6.95</v>
      </c>
      <c r="G54" s="72">
        <f>MAX(J54:BA54)</f>
        <v>6.95</v>
      </c>
      <c r="H54" s="72"/>
      <c r="I54" s="80" t="s">
        <v>17</v>
      </c>
      <c r="J54" s="15">
        <v>6.95</v>
      </c>
      <c r="K54" s="15"/>
      <c r="L54" s="15"/>
      <c r="M54" s="1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10" hidden="1" outlineLevel="1">
      <c r="A55" s="75" t="s">
        <v>51</v>
      </c>
      <c r="B55" s="76" t="str">
        <f>kod!B8</f>
        <v>Nyári kikötő, közép</v>
      </c>
      <c r="C55" s="77" t="str">
        <f>kod!C8</f>
        <v>USA &amp; Mivado Carp Team</v>
      </c>
      <c r="D55" s="86">
        <f t="shared" si="14"/>
        <v>0</v>
      </c>
      <c r="E55" s="79">
        <f t="shared" si="15"/>
        <v>0</v>
      </c>
      <c r="F55" s="78">
        <f t="shared" si="2"/>
        <v>0</v>
      </c>
      <c r="G55" s="72">
        <f>MAX(J55:BA55)</f>
        <v>0</v>
      </c>
      <c r="H55" s="72"/>
      <c r="I55" s="80" t="s">
        <v>18</v>
      </c>
      <c r="J55" s="15"/>
      <c r="K55" s="15"/>
      <c r="L55" s="15"/>
      <c r="M55" s="1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10" collapsed="1">
      <c r="A56" s="81" t="s">
        <v>52</v>
      </c>
      <c r="B56" s="82" t="str">
        <f>kod!B9</f>
        <v>Nyári kikötő, külső</v>
      </c>
      <c r="C56" s="83" t="str">
        <f>kod!C9</f>
        <v>Ózdi Sporthorgász Egyesület</v>
      </c>
      <c r="D56" s="84">
        <f>SUM(D57:D62)</f>
        <v>19.475000000000001</v>
      </c>
      <c r="E56" s="73">
        <f>SUM(E57:E62)</f>
        <v>2</v>
      </c>
      <c r="F56" s="72">
        <f t="shared" si="2"/>
        <v>9.7375000000000007</v>
      </c>
      <c r="G56" s="152">
        <f>MAX(G57:G62)</f>
        <v>16.725000000000001</v>
      </c>
      <c r="H56" s="152">
        <f>H60</f>
        <v>0</v>
      </c>
      <c r="I56" s="85" t="s">
        <v>19</v>
      </c>
      <c r="J56" s="89">
        <f>COUNTIFS($J57:$BB62,"&gt;9,99",$J57:$BB62,"&lt;20")</f>
        <v>1</v>
      </c>
      <c r="K56" s="89">
        <f>COUNTIFS($J57:$BB62,"&gt;19,99")</f>
        <v>0</v>
      </c>
      <c r="L56" s="89">
        <f>COUNTIFS($J60:$BA60,"&gt;4,99",$J60:$BA60,"&lt;9,99")</f>
        <v>0</v>
      </c>
      <c r="M56" s="89">
        <f>COUNTIFS($J60:$BB60,"&gt;9,99")</f>
        <v>0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10" hidden="1" outlineLevel="1">
      <c r="A57" s="75" t="s">
        <v>52</v>
      </c>
      <c r="B57" s="76" t="str">
        <f>kod!B9</f>
        <v>Nyári kikötő, külső</v>
      </c>
      <c r="C57" s="77" t="str">
        <f>kod!C9</f>
        <v>Ózdi Sporthorgász Egyesület</v>
      </c>
      <c r="D57" s="86">
        <f t="shared" ref="D57:D62" si="16">SUM(J57:AZ57)</f>
        <v>0</v>
      </c>
      <c r="E57" s="79">
        <f t="shared" ref="E57:E62" si="17">COUNT(J57:AZ57)</f>
        <v>0</v>
      </c>
      <c r="F57" s="78">
        <f t="shared" si="2"/>
        <v>0</v>
      </c>
      <c r="G57" s="72">
        <f>MAX(J57:BA57)</f>
        <v>0</v>
      </c>
      <c r="H57" s="72"/>
      <c r="I57" s="80" t="s">
        <v>13</v>
      </c>
      <c r="J57" s="15"/>
      <c r="K57" s="15"/>
      <c r="L57" s="15"/>
      <c r="M57" s="1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10" hidden="1" outlineLevel="1">
      <c r="A58" s="75" t="s">
        <v>52</v>
      </c>
      <c r="B58" s="76" t="str">
        <f>kod!B9</f>
        <v>Nyári kikötő, külső</v>
      </c>
      <c r="C58" s="77" t="str">
        <f>kod!C9</f>
        <v>Ózdi Sporthorgász Egyesület</v>
      </c>
      <c r="D58" s="86">
        <f t="shared" si="16"/>
        <v>0</v>
      </c>
      <c r="E58" s="79">
        <f t="shared" si="17"/>
        <v>0</v>
      </c>
      <c r="F58" s="78">
        <f t="shared" si="2"/>
        <v>0</v>
      </c>
      <c r="G58" s="72">
        <f>MAX(J58:BA58)</f>
        <v>0</v>
      </c>
      <c r="H58" s="72"/>
      <c r="I58" s="80" t="s">
        <v>14</v>
      </c>
      <c r="J58" s="15"/>
      <c r="K58" s="15"/>
      <c r="L58" s="15"/>
      <c r="M58" s="1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10" hidden="1" outlineLevel="1">
      <c r="A59" s="75" t="s">
        <v>52</v>
      </c>
      <c r="B59" s="76" t="str">
        <f>kod!B9</f>
        <v>Nyári kikötő, külső</v>
      </c>
      <c r="C59" s="77" t="str">
        <f>kod!C9</f>
        <v>Ózdi Sporthorgász Egyesület</v>
      </c>
      <c r="D59" s="86">
        <f t="shared" si="16"/>
        <v>16.725000000000001</v>
      </c>
      <c r="E59" s="79">
        <f t="shared" si="17"/>
        <v>1</v>
      </c>
      <c r="F59" s="78">
        <f t="shared" si="2"/>
        <v>16.725000000000001</v>
      </c>
      <c r="G59" s="72">
        <f>MAX(J59:BA59)</f>
        <v>16.725000000000001</v>
      </c>
      <c r="H59" s="72"/>
      <c r="I59" s="80" t="s">
        <v>15</v>
      </c>
      <c r="J59" s="15">
        <v>16.725000000000001</v>
      </c>
      <c r="K59" s="15"/>
      <c r="L59" s="15"/>
      <c r="M59" s="1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10" hidden="1" outlineLevel="1">
      <c r="A60" s="75" t="s">
        <v>52</v>
      </c>
      <c r="B60" s="76" t="str">
        <f>kod!B9</f>
        <v>Nyári kikötő, külső</v>
      </c>
      <c r="C60" s="77" t="str">
        <f>kod!C9</f>
        <v>Ózdi Sporthorgász Egyesület</v>
      </c>
      <c r="D60" s="86">
        <f t="shared" si="16"/>
        <v>0</v>
      </c>
      <c r="E60" s="79">
        <f t="shared" si="17"/>
        <v>0</v>
      </c>
      <c r="F60" s="78">
        <f t="shared" si="2"/>
        <v>0</v>
      </c>
      <c r="G60" s="72"/>
      <c r="H60" s="72">
        <f>MAX(J60:AZ60)</f>
        <v>0</v>
      </c>
      <c r="I60" s="80" t="s">
        <v>16</v>
      </c>
      <c r="J60" s="15"/>
      <c r="K60" s="15"/>
      <c r="L60" s="15"/>
      <c r="M60" s="1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10" hidden="1" outlineLevel="1">
      <c r="A61" s="75" t="s">
        <v>52</v>
      </c>
      <c r="B61" s="76" t="str">
        <f>kod!B9</f>
        <v>Nyári kikötő, külső</v>
      </c>
      <c r="C61" s="77" t="str">
        <f>kod!C9</f>
        <v>Ózdi Sporthorgász Egyesület</v>
      </c>
      <c r="D61" s="86">
        <f t="shared" si="16"/>
        <v>0</v>
      </c>
      <c r="E61" s="79">
        <f t="shared" si="17"/>
        <v>0</v>
      </c>
      <c r="F61" s="78">
        <f t="shared" si="2"/>
        <v>0</v>
      </c>
      <c r="G61" s="72">
        <f>MAX(J61:BA61)</f>
        <v>0</v>
      </c>
      <c r="H61" s="72"/>
      <c r="I61" s="80" t="s">
        <v>17</v>
      </c>
      <c r="J61" s="15"/>
      <c r="K61" s="15"/>
      <c r="L61" s="15"/>
      <c r="M61" s="1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10" hidden="1" outlineLevel="1">
      <c r="A62" s="75" t="s">
        <v>52</v>
      </c>
      <c r="B62" s="76" t="str">
        <f>kod!B9</f>
        <v>Nyári kikötő, külső</v>
      </c>
      <c r="C62" s="77" t="str">
        <f>kod!C9</f>
        <v>Ózdi Sporthorgász Egyesület</v>
      </c>
      <c r="D62" s="86">
        <f t="shared" si="16"/>
        <v>2.75</v>
      </c>
      <c r="E62" s="79">
        <f t="shared" si="17"/>
        <v>1</v>
      </c>
      <c r="F62" s="78">
        <f t="shared" si="2"/>
        <v>2.75</v>
      </c>
      <c r="G62" s="72">
        <f>MAX(J62:BA62)</f>
        <v>2.75</v>
      </c>
      <c r="H62" s="72"/>
      <c r="I62" s="80" t="s">
        <v>18</v>
      </c>
      <c r="J62" s="15">
        <v>2.75</v>
      </c>
      <c r="K62" s="15"/>
      <c r="L62" s="15"/>
      <c r="M62" s="1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10" collapsed="1">
      <c r="A63" s="81" t="s">
        <v>53</v>
      </c>
      <c r="B63" s="82" t="str">
        <f>kod!B10</f>
        <v>I. sziget, bal külső</v>
      </c>
      <c r="C63" s="83" t="str">
        <f>kod!C10</f>
        <v>Kártékony Carp Team</v>
      </c>
      <c r="D63" s="84">
        <f>SUM(D64:D69)</f>
        <v>106.77499999999999</v>
      </c>
      <c r="E63" s="73">
        <f>SUM(E64:E69)</f>
        <v>16</v>
      </c>
      <c r="F63" s="72">
        <f t="shared" si="2"/>
        <v>6.6734374999999995</v>
      </c>
      <c r="G63" s="152">
        <f>MAX(G64:G69)</f>
        <v>9.7750000000000004</v>
      </c>
      <c r="H63" s="152">
        <f>H67</f>
        <v>0</v>
      </c>
      <c r="I63" s="85" t="s">
        <v>19</v>
      </c>
      <c r="J63" s="89">
        <f>COUNTIFS($J64:$BB69,"&gt;9,99",$J64:$BB69,"&lt;20")</f>
        <v>0</v>
      </c>
      <c r="K63" s="89">
        <f>COUNTIFS($J64:$BB69,"&gt;19,99")</f>
        <v>0</v>
      </c>
      <c r="L63" s="89">
        <f>COUNTIFS($J67:$BA67,"&gt;4,99",$J67:$BA67,"&lt;9,99")</f>
        <v>0</v>
      </c>
      <c r="M63" s="89">
        <f>COUNTIFS($J67:$BB67,"&gt;9,99")</f>
        <v>0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10" hidden="1" outlineLevel="1">
      <c r="A64" s="75" t="s">
        <v>53</v>
      </c>
      <c r="B64" s="76" t="str">
        <f>kod!B10</f>
        <v>I. sziget, bal külső</v>
      </c>
      <c r="C64" s="77" t="str">
        <f>kod!C10</f>
        <v>Kártékony Carp Team</v>
      </c>
      <c r="D64" s="86">
        <f t="shared" ref="D64:D69" si="18">SUM(J64:AZ64)</f>
        <v>34.1</v>
      </c>
      <c r="E64" s="79">
        <f t="shared" ref="E64:E69" si="19">COUNT(J64:AZ64)</f>
        <v>6</v>
      </c>
      <c r="F64" s="78">
        <f t="shared" si="2"/>
        <v>5.6833333333333336</v>
      </c>
      <c r="G64" s="72">
        <f>MAX(J64:BA64)</f>
        <v>8.375</v>
      </c>
      <c r="H64" s="72"/>
      <c r="I64" s="80" t="s">
        <v>13</v>
      </c>
      <c r="J64" s="15">
        <v>8.375</v>
      </c>
      <c r="K64" s="15">
        <v>5.25</v>
      </c>
      <c r="L64" s="15">
        <v>5.0250000000000004</v>
      </c>
      <c r="M64" s="16">
        <v>5.2249999999999996</v>
      </c>
      <c r="N64" s="15">
        <v>5.5</v>
      </c>
      <c r="O64" s="15">
        <v>4.7249999999999996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</row>
    <row r="65" spans="1:110" hidden="1" outlineLevel="1">
      <c r="A65" s="75" t="s">
        <v>53</v>
      </c>
      <c r="B65" s="76" t="str">
        <f>kod!B10</f>
        <v>I. sziget, bal külső</v>
      </c>
      <c r="C65" s="77" t="str">
        <f>kod!C10</f>
        <v>Kártékony Carp Team</v>
      </c>
      <c r="D65" s="86">
        <f t="shared" si="18"/>
        <v>66.625</v>
      </c>
      <c r="E65" s="79">
        <f t="shared" si="19"/>
        <v>9</v>
      </c>
      <c r="F65" s="78">
        <f t="shared" si="2"/>
        <v>7.4027777777777777</v>
      </c>
      <c r="G65" s="72">
        <f>MAX(J65:BA65)</f>
        <v>9.7750000000000004</v>
      </c>
      <c r="H65" s="72"/>
      <c r="I65" s="80" t="s">
        <v>14</v>
      </c>
      <c r="J65" s="15">
        <v>9.4</v>
      </c>
      <c r="K65" s="15">
        <v>5.05</v>
      </c>
      <c r="L65" s="15">
        <v>6.5</v>
      </c>
      <c r="M65" s="16">
        <v>9.7750000000000004</v>
      </c>
      <c r="N65" s="15">
        <v>6.85</v>
      </c>
      <c r="O65" s="15">
        <v>8.4</v>
      </c>
      <c r="P65" s="15">
        <v>5.5</v>
      </c>
      <c r="Q65" s="15">
        <v>6.9</v>
      </c>
      <c r="R65" s="15">
        <v>8.25</v>
      </c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10" hidden="1" outlineLevel="1">
      <c r="A66" s="75" t="s">
        <v>53</v>
      </c>
      <c r="B66" s="76" t="str">
        <f>kod!B10</f>
        <v>I. sziget, bal külső</v>
      </c>
      <c r="C66" s="77" t="str">
        <f>kod!C10</f>
        <v>Kártékony Carp Team</v>
      </c>
      <c r="D66" s="86">
        <f t="shared" si="18"/>
        <v>6.05</v>
      </c>
      <c r="E66" s="79">
        <f t="shared" si="19"/>
        <v>1</v>
      </c>
      <c r="F66" s="78">
        <f t="shared" si="2"/>
        <v>6.05</v>
      </c>
      <c r="G66" s="72">
        <f>MAX(J66:BA66)</f>
        <v>6.05</v>
      </c>
      <c r="H66" s="72"/>
      <c r="I66" s="80" t="s">
        <v>15</v>
      </c>
      <c r="J66" s="15">
        <v>6.05</v>
      </c>
      <c r="K66" s="15"/>
      <c r="L66" s="15"/>
      <c r="M66" s="1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</row>
    <row r="67" spans="1:110" hidden="1" outlineLevel="1">
      <c r="A67" s="75" t="s">
        <v>53</v>
      </c>
      <c r="B67" s="76" t="str">
        <f>kod!B10</f>
        <v>I. sziget, bal külső</v>
      </c>
      <c r="C67" s="77" t="str">
        <f>kod!C10</f>
        <v>Kártékony Carp Team</v>
      </c>
      <c r="D67" s="86">
        <f t="shared" si="18"/>
        <v>0</v>
      </c>
      <c r="E67" s="79">
        <f t="shared" si="19"/>
        <v>0</v>
      </c>
      <c r="F67" s="78">
        <f t="shared" si="2"/>
        <v>0</v>
      </c>
      <c r="G67" s="72"/>
      <c r="H67" s="72">
        <f>MAX(J67:AZ67)</f>
        <v>0</v>
      </c>
      <c r="I67" s="80" t="s">
        <v>16</v>
      </c>
      <c r="J67" s="15"/>
      <c r="K67" s="15"/>
      <c r="L67" s="15"/>
      <c r="M67" s="1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10" hidden="1" outlineLevel="1">
      <c r="A68" s="75" t="s">
        <v>53</v>
      </c>
      <c r="B68" s="76" t="str">
        <f>kod!B10</f>
        <v>I. sziget, bal külső</v>
      </c>
      <c r="C68" s="77" t="str">
        <f>kod!C10</f>
        <v>Kártékony Carp Team</v>
      </c>
      <c r="D68" s="86">
        <f t="shared" si="18"/>
        <v>0</v>
      </c>
      <c r="E68" s="79">
        <f t="shared" si="19"/>
        <v>0</v>
      </c>
      <c r="F68" s="78">
        <f t="shared" si="2"/>
        <v>0</v>
      </c>
      <c r="G68" s="72">
        <f>MAX(J68:BA68)</f>
        <v>0</v>
      </c>
      <c r="H68" s="72"/>
      <c r="I68" s="80" t="s">
        <v>17</v>
      </c>
      <c r="J68" s="15"/>
      <c r="K68" s="15"/>
      <c r="L68" s="15"/>
      <c r="M68" s="16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</row>
    <row r="69" spans="1:110" hidden="1" outlineLevel="1">
      <c r="A69" s="75" t="s">
        <v>53</v>
      </c>
      <c r="B69" s="76" t="str">
        <f>kod!B10</f>
        <v>I. sziget, bal külső</v>
      </c>
      <c r="C69" s="77" t="str">
        <f>kod!C10</f>
        <v>Kártékony Carp Team</v>
      </c>
      <c r="D69" s="86">
        <f t="shared" si="18"/>
        <v>0</v>
      </c>
      <c r="E69" s="79">
        <f t="shared" si="19"/>
        <v>0</v>
      </c>
      <c r="F69" s="78">
        <f t="shared" si="2"/>
        <v>0</v>
      </c>
      <c r="G69" s="72">
        <f>MAX(J69:BA69)</f>
        <v>0</v>
      </c>
      <c r="H69" s="72"/>
      <c r="I69" s="80" t="s">
        <v>18</v>
      </c>
      <c r="J69" s="15"/>
      <c r="K69" s="15"/>
      <c r="L69" s="15"/>
      <c r="M69" s="16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10" collapsed="1">
      <c r="A70" s="81" t="s">
        <v>54</v>
      </c>
      <c r="B70" s="82" t="str">
        <f>kod!B11</f>
        <v>I. sziget, bal</v>
      </c>
      <c r="C70" s="83" t="str">
        <f>kod!C11</f>
        <v>Team 5 Austria</v>
      </c>
      <c r="D70" s="84">
        <f>SUM(D71:D76)</f>
        <v>9.4</v>
      </c>
      <c r="E70" s="73">
        <f>SUM(E71:E76)</f>
        <v>1</v>
      </c>
      <c r="F70" s="72">
        <f t="shared" si="2"/>
        <v>9.4</v>
      </c>
      <c r="G70" s="152">
        <f>MAX(G71:G76)</f>
        <v>9.4</v>
      </c>
      <c r="H70" s="152">
        <f>H74</f>
        <v>0</v>
      </c>
      <c r="I70" s="85" t="s">
        <v>19</v>
      </c>
      <c r="J70" s="89">
        <f>COUNTIFS($J71:$BB76,"&gt;9,99",$J71:$BB76,"&lt;20")</f>
        <v>0</v>
      </c>
      <c r="K70" s="89">
        <f>COUNTIFS($J71:$BB76,"&gt;19,99")</f>
        <v>0</v>
      </c>
      <c r="L70" s="89">
        <f>COUNTIFS($J74:$BA74,"&gt;4,99",$J74:$BA74,"&lt;9,99")</f>
        <v>0</v>
      </c>
      <c r="M70" s="89">
        <f>COUNTIFS($J74:$BB74,"&gt;9,99")</f>
        <v>0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</row>
    <row r="71" spans="1:110" hidden="1" outlineLevel="1">
      <c r="A71" s="75" t="s">
        <v>54</v>
      </c>
      <c r="B71" s="76" t="str">
        <f>kod!B11</f>
        <v>I. sziget, bal</v>
      </c>
      <c r="C71" s="77" t="str">
        <f>kod!C11</f>
        <v>Team 5 Austria</v>
      </c>
      <c r="D71" s="86">
        <f t="shared" ref="D71:D76" si="20">SUM(J71:AZ71)</f>
        <v>9.4</v>
      </c>
      <c r="E71" s="79">
        <f t="shared" ref="E71:E76" si="21">COUNT(J71:AZ71)</f>
        <v>1</v>
      </c>
      <c r="F71" s="78">
        <f t="shared" si="2"/>
        <v>9.4</v>
      </c>
      <c r="G71" s="72">
        <f>MAX(J71:BA71)</f>
        <v>9.4</v>
      </c>
      <c r="H71" s="72"/>
      <c r="I71" s="80" t="s">
        <v>13</v>
      </c>
      <c r="J71" s="15">
        <v>9.4</v>
      </c>
      <c r="K71" s="15"/>
      <c r="L71" s="15"/>
      <c r="M71" s="16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</row>
    <row r="72" spans="1:110" hidden="1" outlineLevel="1">
      <c r="A72" s="75" t="s">
        <v>54</v>
      </c>
      <c r="B72" s="76" t="str">
        <f>kod!B11</f>
        <v>I. sziget, bal</v>
      </c>
      <c r="C72" s="77" t="str">
        <f>kod!C11</f>
        <v>Team 5 Austria</v>
      </c>
      <c r="D72" s="86">
        <f t="shared" si="20"/>
        <v>0</v>
      </c>
      <c r="E72" s="79">
        <f t="shared" si="21"/>
        <v>0</v>
      </c>
      <c r="F72" s="78">
        <f t="shared" ref="F72:F83" si="22">IF(E72=0,0,D72/E72)</f>
        <v>0</v>
      </c>
      <c r="G72" s="72">
        <f>MAX(J72:BA72)</f>
        <v>0</v>
      </c>
      <c r="H72" s="72"/>
      <c r="I72" s="80" t="s">
        <v>14</v>
      </c>
      <c r="J72" s="15"/>
      <c r="K72" s="15"/>
      <c r="L72" s="15"/>
      <c r="M72" s="16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</row>
    <row r="73" spans="1:110" hidden="1" outlineLevel="1">
      <c r="A73" s="75" t="s">
        <v>54</v>
      </c>
      <c r="B73" s="76" t="str">
        <f>kod!B11</f>
        <v>I. sziget, bal</v>
      </c>
      <c r="C73" s="77" t="str">
        <f>kod!C11</f>
        <v>Team 5 Austria</v>
      </c>
      <c r="D73" s="86">
        <f t="shared" si="20"/>
        <v>0</v>
      </c>
      <c r="E73" s="79">
        <f t="shared" si="21"/>
        <v>0</v>
      </c>
      <c r="F73" s="78">
        <f t="shared" si="22"/>
        <v>0</v>
      </c>
      <c r="G73" s="72">
        <f>MAX(J73:BA73)</f>
        <v>0</v>
      </c>
      <c r="H73" s="72"/>
      <c r="I73" s="80" t="s">
        <v>15</v>
      </c>
      <c r="J73" s="15"/>
      <c r="K73" s="15"/>
      <c r="L73" s="15"/>
      <c r="M73" s="16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</row>
    <row r="74" spans="1:110" hidden="1" outlineLevel="1">
      <c r="A74" s="75" t="s">
        <v>54</v>
      </c>
      <c r="B74" s="76" t="str">
        <f>kod!B11</f>
        <v>I. sziget, bal</v>
      </c>
      <c r="C74" s="77" t="str">
        <f>kod!C11</f>
        <v>Team 5 Austria</v>
      </c>
      <c r="D74" s="86">
        <f t="shared" si="20"/>
        <v>0</v>
      </c>
      <c r="E74" s="79">
        <f t="shared" si="21"/>
        <v>0</v>
      </c>
      <c r="F74" s="78">
        <f t="shared" si="22"/>
        <v>0</v>
      </c>
      <c r="G74" s="72"/>
      <c r="H74" s="72">
        <f>MAX(J74:AZ74)</f>
        <v>0</v>
      </c>
      <c r="I74" s="80" t="s">
        <v>16</v>
      </c>
      <c r="J74" s="15"/>
      <c r="K74" s="15"/>
      <c r="L74" s="15"/>
      <c r="M74" s="16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</row>
    <row r="75" spans="1:110" hidden="1" outlineLevel="1">
      <c r="A75" s="75" t="s">
        <v>54</v>
      </c>
      <c r="B75" s="76" t="str">
        <f>kod!B11</f>
        <v>I. sziget, bal</v>
      </c>
      <c r="C75" s="77" t="str">
        <f>kod!C11</f>
        <v>Team 5 Austria</v>
      </c>
      <c r="D75" s="86">
        <f t="shared" si="20"/>
        <v>0</v>
      </c>
      <c r="E75" s="79">
        <f t="shared" si="21"/>
        <v>0</v>
      </c>
      <c r="F75" s="78">
        <f t="shared" si="22"/>
        <v>0</v>
      </c>
      <c r="G75" s="72">
        <f>MAX(J75:BA75)</f>
        <v>0</v>
      </c>
      <c r="H75" s="72"/>
      <c r="I75" s="80" t="s">
        <v>17</v>
      </c>
      <c r="J75" s="15"/>
      <c r="K75" s="15"/>
      <c r="L75" s="15"/>
      <c r="M75" s="16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</row>
    <row r="76" spans="1:110" hidden="1" outlineLevel="1">
      <c r="A76" s="75" t="s">
        <v>54</v>
      </c>
      <c r="B76" s="76" t="str">
        <f>kod!B11</f>
        <v>I. sziget, bal</v>
      </c>
      <c r="C76" s="77" t="str">
        <f>kod!C11</f>
        <v>Team 5 Austria</v>
      </c>
      <c r="D76" s="86">
        <f t="shared" si="20"/>
        <v>0</v>
      </c>
      <c r="E76" s="79">
        <f t="shared" si="21"/>
        <v>0</v>
      </c>
      <c r="F76" s="78">
        <f t="shared" si="22"/>
        <v>0</v>
      </c>
      <c r="G76" s="72">
        <f>MAX(J76:BA76)</f>
        <v>0</v>
      </c>
      <c r="H76" s="72"/>
      <c r="I76" s="80" t="s">
        <v>18</v>
      </c>
      <c r="J76" s="15"/>
      <c r="K76" s="15"/>
      <c r="L76" s="15"/>
      <c r="M76" s="16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</row>
    <row r="77" spans="1:110" ht="15.75" collapsed="1" thickBot="1">
      <c r="A77" s="81" t="s">
        <v>55</v>
      </c>
      <c r="B77" s="82" t="str">
        <f>kod!B12</f>
        <v>I. sziget, bal közép</v>
      </c>
      <c r="C77" s="83" t="str">
        <f>kod!C12</f>
        <v>Invader's Team Poland</v>
      </c>
      <c r="D77" s="84">
        <f>SUM(D78:D83)</f>
        <v>56.575000000000003</v>
      </c>
      <c r="E77" s="123">
        <f>SUM(E78:E83)</f>
        <v>5</v>
      </c>
      <c r="F77" s="84">
        <f t="shared" si="22"/>
        <v>11.315000000000001</v>
      </c>
      <c r="G77" s="152">
        <f>MAX(G78:G83)</f>
        <v>14.074999999999999</v>
      </c>
      <c r="H77" s="152">
        <f>H81</f>
        <v>0</v>
      </c>
      <c r="I77" s="85" t="s">
        <v>19</v>
      </c>
      <c r="J77" s="89">
        <f>COUNTIFS($J78:$BB83,"&gt;9,99",$J78:$BB83,"&lt;20")</f>
        <v>3</v>
      </c>
      <c r="K77" s="89">
        <f>COUNTIFS($J78:$BB83,"&gt;19,99")</f>
        <v>0</v>
      </c>
      <c r="L77" s="89">
        <f>COUNTIFS($J81:$BA81,"&gt;4,99",$J81:$BA81,"&lt;9,99")</f>
        <v>0</v>
      </c>
      <c r="M77" s="89">
        <f>COUNTIFS($J81:$BB81,"&gt;9,99")</f>
        <v>0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10" hidden="1" outlineLevel="1">
      <c r="A78" s="75" t="s">
        <v>55</v>
      </c>
      <c r="B78" s="76" t="str">
        <f>kod!B12</f>
        <v>I. sziget, bal közép</v>
      </c>
      <c r="C78" s="77" t="str">
        <f>kod!C12</f>
        <v>Invader's Team Poland</v>
      </c>
      <c r="D78" s="78">
        <f t="shared" ref="D78:D83" si="23">SUM(J78:AZ78)</f>
        <v>9.7249999999999996</v>
      </c>
      <c r="E78" s="79">
        <f t="shared" ref="E78:E83" si="24">COUNT(J78:AZ78)</f>
        <v>1</v>
      </c>
      <c r="F78" s="78">
        <f t="shared" si="22"/>
        <v>9.7249999999999996</v>
      </c>
      <c r="G78" s="72">
        <f>MAX(J78:BA78)</f>
        <v>9.7249999999999996</v>
      </c>
      <c r="H78" s="72"/>
      <c r="I78" s="87" t="s">
        <v>13</v>
      </c>
      <c r="J78" s="15">
        <v>9.7249999999999996</v>
      </c>
      <c r="K78" s="15"/>
      <c r="L78" s="15"/>
      <c r="M78" s="16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10" hidden="1" outlineLevel="1">
      <c r="A79" s="75" t="s">
        <v>55</v>
      </c>
      <c r="B79" s="76" t="str">
        <f>kod!B12</f>
        <v>I. sziget, bal közép</v>
      </c>
      <c r="C79" s="77" t="str">
        <f>kod!C12</f>
        <v>Invader's Team Poland</v>
      </c>
      <c r="D79" s="86">
        <f t="shared" si="23"/>
        <v>7.375</v>
      </c>
      <c r="E79" s="79">
        <f t="shared" si="24"/>
        <v>1</v>
      </c>
      <c r="F79" s="78">
        <f t="shared" si="22"/>
        <v>7.375</v>
      </c>
      <c r="G79" s="72">
        <f>MAX(J79:BA79)</f>
        <v>7.375</v>
      </c>
      <c r="H79" s="72"/>
      <c r="I79" s="80" t="s">
        <v>14</v>
      </c>
      <c r="J79" s="15">
        <v>7.375</v>
      </c>
      <c r="K79" s="15"/>
      <c r="L79" s="15"/>
      <c r="M79" s="16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10" hidden="1" outlineLevel="1">
      <c r="A80" s="75" t="s">
        <v>55</v>
      </c>
      <c r="B80" s="76" t="str">
        <f>kod!B12</f>
        <v>I. sziget, bal közép</v>
      </c>
      <c r="C80" s="77" t="str">
        <f>kod!C12</f>
        <v>Invader's Team Poland</v>
      </c>
      <c r="D80" s="86">
        <f t="shared" si="23"/>
        <v>12.35</v>
      </c>
      <c r="E80" s="79">
        <f t="shared" si="24"/>
        <v>1</v>
      </c>
      <c r="F80" s="78">
        <f t="shared" si="22"/>
        <v>12.35</v>
      </c>
      <c r="G80" s="72">
        <f>MAX(J80:BA80)</f>
        <v>12.35</v>
      </c>
      <c r="H80" s="72"/>
      <c r="I80" s="80" t="s">
        <v>15</v>
      </c>
      <c r="J80" s="15">
        <v>12.35</v>
      </c>
      <c r="K80" s="15"/>
      <c r="L80" s="15"/>
      <c r="M80" s="16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10" hidden="1" outlineLevel="1">
      <c r="A81" s="75" t="s">
        <v>55</v>
      </c>
      <c r="B81" s="76" t="str">
        <f>kod!B12</f>
        <v>I. sziget, bal közép</v>
      </c>
      <c r="C81" s="77" t="str">
        <f>kod!C12</f>
        <v>Invader's Team Poland</v>
      </c>
      <c r="D81" s="86">
        <f t="shared" si="23"/>
        <v>0</v>
      </c>
      <c r="E81" s="79">
        <f t="shared" si="24"/>
        <v>0</v>
      </c>
      <c r="F81" s="78">
        <f t="shared" si="22"/>
        <v>0</v>
      </c>
      <c r="G81" s="72"/>
      <c r="H81" s="72">
        <f>MAX(J81:AZ81)</f>
        <v>0</v>
      </c>
      <c r="I81" s="80" t="s">
        <v>16</v>
      </c>
      <c r="J81" s="15"/>
      <c r="K81" s="15"/>
      <c r="L81" s="15"/>
      <c r="M81" s="16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10" hidden="1" outlineLevel="1">
      <c r="A82" s="75" t="s">
        <v>55</v>
      </c>
      <c r="B82" s="76" t="str">
        <f>kod!B12</f>
        <v>I. sziget, bal közép</v>
      </c>
      <c r="C82" s="77" t="str">
        <f>kod!C12</f>
        <v>Invader's Team Poland</v>
      </c>
      <c r="D82" s="86">
        <f t="shared" si="23"/>
        <v>27.125</v>
      </c>
      <c r="E82" s="79">
        <f t="shared" si="24"/>
        <v>2</v>
      </c>
      <c r="F82" s="78">
        <f t="shared" si="22"/>
        <v>13.5625</v>
      </c>
      <c r="G82" s="72">
        <f>MAX(J82:BA82)</f>
        <v>14.074999999999999</v>
      </c>
      <c r="H82" s="72"/>
      <c r="I82" s="80" t="s">
        <v>17</v>
      </c>
      <c r="J82" s="15">
        <v>13.05</v>
      </c>
      <c r="K82" s="15">
        <v>14.074999999999999</v>
      </c>
      <c r="L82" s="15"/>
      <c r="M82" s="16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10" ht="15.75" hidden="1" outlineLevel="1" thickBot="1">
      <c r="A83" s="75" t="s">
        <v>55</v>
      </c>
      <c r="B83" s="76" t="str">
        <f>kod!B12</f>
        <v>I. sziget, bal közép</v>
      </c>
      <c r="C83" s="77" t="str">
        <f>kod!C12</f>
        <v>Invader's Team Poland</v>
      </c>
      <c r="D83" s="86">
        <f t="shared" si="23"/>
        <v>0</v>
      </c>
      <c r="E83" s="79">
        <f t="shared" si="24"/>
        <v>0</v>
      </c>
      <c r="F83" s="78">
        <f t="shared" si="22"/>
        <v>0</v>
      </c>
      <c r="G83" s="72">
        <f>MAX(J83:BA83)</f>
        <v>0</v>
      </c>
      <c r="H83" s="72"/>
      <c r="I83" s="80" t="s">
        <v>18</v>
      </c>
      <c r="J83" s="15"/>
      <c r="K83" s="15"/>
      <c r="L83" s="15"/>
      <c r="M83" s="16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10" ht="15.75" collapsed="1" thickTop="1">
      <c r="A84" s="37" t="s">
        <v>57</v>
      </c>
      <c r="B84" s="38" t="str">
        <f>kod!B13</f>
        <v>Gát, közepes víz</v>
      </c>
      <c r="C84" s="39" t="str">
        <f>kod!C13</f>
        <v>Tata Nitu Carp Team</v>
      </c>
      <c r="D84" s="124">
        <f>SUM(D85:D90)</f>
        <v>37.75</v>
      </c>
      <c r="E84" s="125">
        <f>SUM(E85:E90)</f>
        <v>5</v>
      </c>
      <c r="F84" s="124">
        <f>IF(E84=0,0,D84/E84)</f>
        <v>7.55</v>
      </c>
      <c r="G84" s="154">
        <f>MAX(G85:G90)</f>
        <v>13.7</v>
      </c>
      <c r="H84" s="154">
        <f>H88</f>
        <v>0</v>
      </c>
      <c r="I84" s="126" t="s">
        <v>19</v>
      </c>
      <c r="J84" s="127">
        <f>COUNTIFS($J85:$BB90,"&gt;9,99",$J85:$BB90,"&lt;20")</f>
        <v>1</v>
      </c>
      <c r="K84" s="127">
        <f>COUNTIFS($J85:$BB90,"&gt;19,99")</f>
        <v>0</v>
      </c>
      <c r="L84" s="127">
        <f>COUNTIFS($J88:$BA88,"&gt;4,99",$J88:$BA88,"&lt;9,99")</f>
        <v>0</v>
      </c>
      <c r="M84" s="127">
        <f>COUNTIFS($J88:$BB88,"&gt;9,99")</f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10" ht="15" hidden="1" customHeight="1" outlineLevel="1">
      <c r="A85" s="42" t="s">
        <v>57</v>
      </c>
      <c r="B85" s="43" t="str">
        <f>kod!B13</f>
        <v>Gát, közepes víz</v>
      </c>
      <c r="C85" s="44" t="str">
        <f>kod!C13</f>
        <v>Tata Nitu Carp Team</v>
      </c>
      <c r="D85" s="45">
        <f t="shared" ref="D85:D90" si="25">SUM(J85:AZ85)</f>
        <v>0</v>
      </c>
      <c r="E85" s="46">
        <f t="shared" ref="E85:E90" si="26">COUNT(J85:AZ85)</f>
        <v>0</v>
      </c>
      <c r="F85" s="45">
        <f t="shared" ref="F85:F148" si="27">IF(E85=0,0,D85/E85)</f>
        <v>0</v>
      </c>
      <c r="G85" s="40">
        <f>MAX(J85:BA85)</f>
        <v>0</v>
      </c>
      <c r="H85" s="40"/>
      <c r="I85" s="52" t="s">
        <v>13</v>
      </c>
      <c r="J85" s="15"/>
      <c r="K85" s="15"/>
      <c r="L85" s="15"/>
      <c r="M85" s="16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10" ht="15" hidden="1" customHeight="1" outlineLevel="1">
      <c r="A86" s="42" t="s">
        <v>57</v>
      </c>
      <c r="B86" s="43" t="str">
        <f>kod!B13</f>
        <v>Gát, közepes víz</v>
      </c>
      <c r="C86" s="44" t="str">
        <f>kod!C13</f>
        <v>Tata Nitu Carp Team</v>
      </c>
      <c r="D86" s="45">
        <f t="shared" si="25"/>
        <v>9.0500000000000007</v>
      </c>
      <c r="E86" s="46">
        <f t="shared" si="26"/>
        <v>2</v>
      </c>
      <c r="F86" s="45">
        <f t="shared" si="27"/>
        <v>4.5250000000000004</v>
      </c>
      <c r="G86" s="40">
        <f>MAX(J86:BA86)</f>
        <v>7.875</v>
      </c>
      <c r="H86" s="40"/>
      <c r="I86" s="52" t="s">
        <v>14</v>
      </c>
      <c r="J86" s="15">
        <v>7.875</v>
      </c>
      <c r="K86" s="15">
        <v>1.175</v>
      </c>
      <c r="L86" s="15"/>
      <c r="M86" s="16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10" ht="15" hidden="1" customHeight="1" outlineLevel="1">
      <c r="A87" s="42" t="s">
        <v>57</v>
      </c>
      <c r="B87" s="43" t="str">
        <f>kod!B13</f>
        <v>Gát, közepes víz</v>
      </c>
      <c r="C87" s="44" t="str">
        <f>kod!C13</f>
        <v>Tata Nitu Carp Team</v>
      </c>
      <c r="D87" s="45">
        <f t="shared" si="25"/>
        <v>15</v>
      </c>
      <c r="E87" s="46">
        <f t="shared" si="26"/>
        <v>2</v>
      </c>
      <c r="F87" s="45">
        <f t="shared" si="27"/>
        <v>7.5</v>
      </c>
      <c r="G87" s="40">
        <f>MAX(J87:BA87)</f>
        <v>8.0749999999999993</v>
      </c>
      <c r="H87" s="40"/>
      <c r="I87" s="52" t="s">
        <v>15</v>
      </c>
      <c r="J87" s="15">
        <v>6.9249999999999998</v>
      </c>
      <c r="K87" s="15">
        <v>8.0749999999999993</v>
      </c>
      <c r="L87" s="15"/>
      <c r="M87" s="16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10" ht="15" hidden="1" customHeight="1" outlineLevel="1">
      <c r="A88" s="42" t="s">
        <v>57</v>
      </c>
      <c r="B88" s="43" t="str">
        <f>kod!B13</f>
        <v>Gát, közepes víz</v>
      </c>
      <c r="C88" s="44" t="str">
        <f>kod!C13</f>
        <v>Tata Nitu Carp Team</v>
      </c>
      <c r="D88" s="45">
        <f t="shared" si="25"/>
        <v>0</v>
      </c>
      <c r="E88" s="46">
        <f t="shared" si="26"/>
        <v>0</v>
      </c>
      <c r="F88" s="45">
        <f t="shared" si="27"/>
        <v>0</v>
      </c>
      <c r="G88" s="40"/>
      <c r="H88" s="40">
        <f>MAX(J88:AZ88)</f>
        <v>0</v>
      </c>
      <c r="I88" s="52" t="s">
        <v>16</v>
      </c>
      <c r="J88" s="15"/>
      <c r="K88" s="15"/>
      <c r="L88" s="15"/>
      <c r="M88" s="16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10" ht="15" hidden="1" customHeight="1" outlineLevel="1">
      <c r="A89" s="42" t="s">
        <v>57</v>
      </c>
      <c r="B89" s="43" t="str">
        <f>kod!B13</f>
        <v>Gát, közepes víz</v>
      </c>
      <c r="C89" s="44" t="str">
        <f>kod!C13</f>
        <v>Tata Nitu Carp Team</v>
      </c>
      <c r="D89" s="45">
        <f t="shared" si="25"/>
        <v>13.7</v>
      </c>
      <c r="E89" s="46">
        <f t="shared" si="26"/>
        <v>1</v>
      </c>
      <c r="F89" s="45">
        <f t="shared" si="27"/>
        <v>13.7</v>
      </c>
      <c r="G89" s="40">
        <f>MAX(J89:BA89)</f>
        <v>13.7</v>
      </c>
      <c r="H89" s="40"/>
      <c r="I89" s="52" t="s">
        <v>17</v>
      </c>
      <c r="J89" s="15">
        <v>13.7</v>
      </c>
      <c r="K89" s="15"/>
      <c r="L89" s="15"/>
      <c r="M89" s="16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</row>
    <row r="90" spans="1:110" ht="15" hidden="1" customHeight="1" outlineLevel="1">
      <c r="A90" s="42" t="s">
        <v>57</v>
      </c>
      <c r="B90" s="43" t="str">
        <f>kod!B13</f>
        <v>Gát, közepes víz</v>
      </c>
      <c r="C90" s="44" t="str">
        <f>kod!C13</f>
        <v>Tata Nitu Carp Team</v>
      </c>
      <c r="D90" s="45">
        <f t="shared" si="25"/>
        <v>0</v>
      </c>
      <c r="E90" s="46">
        <f t="shared" si="26"/>
        <v>0</v>
      </c>
      <c r="F90" s="45">
        <f t="shared" si="27"/>
        <v>0</v>
      </c>
      <c r="G90" s="40">
        <f>MAX(J90:BA90)</f>
        <v>0</v>
      </c>
      <c r="H90" s="40"/>
      <c r="I90" s="52" t="s">
        <v>18</v>
      </c>
      <c r="J90" s="15"/>
      <c r="K90" s="15"/>
      <c r="L90" s="15"/>
      <c r="M90" s="16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</row>
    <row r="91" spans="1:110" collapsed="1">
      <c r="A91" s="47" t="s">
        <v>58</v>
      </c>
      <c r="B91" s="48" t="str">
        <f>kod!B14</f>
        <v>Gát, közepes víz</v>
      </c>
      <c r="C91" s="49" t="str">
        <f>kod!C14</f>
        <v>Slovakia Carp Team</v>
      </c>
      <c r="D91" s="50">
        <f>SUM(D92:D97)</f>
        <v>69.924999999999997</v>
      </c>
      <c r="E91" s="41">
        <f>SUM(E92:E97)</f>
        <v>7</v>
      </c>
      <c r="F91" s="40">
        <f t="shared" si="27"/>
        <v>9.9892857142857139</v>
      </c>
      <c r="G91" s="151">
        <f>MAX(G92:G97)</f>
        <v>15.375</v>
      </c>
      <c r="H91" s="151">
        <f>H95</f>
        <v>0</v>
      </c>
      <c r="I91" s="53" t="s">
        <v>19</v>
      </c>
      <c r="J91" s="54">
        <f>COUNTIFS($J92:$BB97,"&gt;9,99",$J92:$BB97,"&lt;20")</f>
        <v>3</v>
      </c>
      <c r="K91" s="54">
        <f>COUNTIFS($J92:$BB97,"&gt;19,99")</f>
        <v>0</v>
      </c>
      <c r="L91" s="54">
        <f>COUNTIFS($J95:$BA95,"&gt;4,99",$J95:$BA95,"&lt;9,99")</f>
        <v>0</v>
      </c>
      <c r="M91" s="54">
        <f>COUNTIFS($J95:$BB95,"&gt;9,99")</f>
        <v>0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</row>
    <row r="92" spans="1:110" hidden="1" outlineLevel="1">
      <c r="A92" s="42" t="s">
        <v>58</v>
      </c>
      <c r="B92" s="43" t="str">
        <f>kod!B14</f>
        <v>Gát, közepes víz</v>
      </c>
      <c r="C92" s="44" t="str">
        <f>kod!C14</f>
        <v>Slovakia Carp Team</v>
      </c>
      <c r="D92" s="51">
        <f t="shared" ref="D92:D97" si="28">SUM(J92:AZ92)</f>
        <v>0</v>
      </c>
      <c r="E92" s="46">
        <f t="shared" ref="E92:E97" si="29">COUNT(J92:AZ92)</f>
        <v>0</v>
      </c>
      <c r="F92" s="45">
        <f t="shared" si="27"/>
        <v>0</v>
      </c>
      <c r="G92" s="40">
        <f>MAX(J92:BA92)</f>
        <v>0</v>
      </c>
      <c r="H92" s="40"/>
      <c r="I92" s="52" t="s">
        <v>13</v>
      </c>
      <c r="J92" s="15"/>
      <c r="K92" s="15"/>
      <c r="L92" s="15"/>
      <c r="M92" s="16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</row>
    <row r="93" spans="1:110" hidden="1" outlineLevel="1">
      <c r="A93" s="42" t="s">
        <v>58</v>
      </c>
      <c r="B93" s="43" t="str">
        <f>kod!B14</f>
        <v>Gát, közepes víz</v>
      </c>
      <c r="C93" s="44" t="str">
        <f>kod!C14</f>
        <v>Slovakia Carp Team</v>
      </c>
      <c r="D93" s="51">
        <f t="shared" si="28"/>
        <v>14.524999999999999</v>
      </c>
      <c r="E93" s="46">
        <f t="shared" si="29"/>
        <v>2</v>
      </c>
      <c r="F93" s="45">
        <f t="shared" si="27"/>
        <v>7.2624999999999993</v>
      </c>
      <c r="G93" s="40">
        <f>MAX(J93:BA93)</f>
        <v>8.2249999999999996</v>
      </c>
      <c r="H93" s="40"/>
      <c r="I93" s="52" t="s">
        <v>14</v>
      </c>
      <c r="J93" s="15">
        <v>6.3</v>
      </c>
      <c r="K93" s="15">
        <v>8.2249999999999996</v>
      </c>
      <c r="L93" s="15"/>
      <c r="M93" s="16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</row>
    <row r="94" spans="1:110" hidden="1" outlineLevel="1">
      <c r="A94" s="42" t="s">
        <v>58</v>
      </c>
      <c r="B94" s="43" t="str">
        <f>kod!B14</f>
        <v>Gát, közepes víz</v>
      </c>
      <c r="C94" s="44" t="str">
        <f>kod!C14</f>
        <v>Slovakia Carp Team</v>
      </c>
      <c r="D94" s="51">
        <f t="shared" si="28"/>
        <v>45.6</v>
      </c>
      <c r="E94" s="46">
        <f t="shared" si="29"/>
        <v>4</v>
      </c>
      <c r="F94" s="45">
        <f t="shared" si="27"/>
        <v>11.4</v>
      </c>
      <c r="G94" s="40">
        <f>MAX(J94:BA94)</f>
        <v>15.375</v>
      </c>
      <c r="H94" s="40"/>
      <c r="I94" s="52" t="s">
        <v>15</v>
      </c>
      <c r="J94" s="15">
        <v>13.025</v>
      </c>
      <c r="K94" s="15">
        <v>11.35</v>
      </c>
      <c r="L94" s="15">
        <v>5.85</v>
      </c>
      <c r="M94" s="16">
        <v>15.375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</row>
    <row r="95" spans="1:110" hidden="1" outlineLevel="1">
      <c r="A95" s="42" t="s">
        <v>58</v>
      </c>
      <c r="B95" s="43" t="str">
        <f>kod!B14</f>
        <v>Gát, közepes víz</v>
      </c>
      <c r="C95" s="44" t="str">
        <f>kod!C14</f>
        <v>Slovakia Carp Team</v>
      </c>
      <c r="D95" s="51">
        <f t="shared" si="28"/>
        <v>0</v>
      </c>
      <c r="E95" s="46">
        <f t="shared" si="29"/>
        <v>0</v>
      </c>
      <c r="F95" s="45">
        <f t="shared" si="27"/>
        <v>0</v>
      </c>
      <c r="G95" s="40"/>
      <c r="H95" s="40">
        <f>MAX(J95:AZ95)</f>
        <v>0</v>
      </c>
      <c r="I95" s="52" t="s">
        <v>16</v>
      </c>
      <c r="J95" s="15"/>
      <c r="K95" s="15"/>
      <c r="L95" s="15"/>
      <c r="M95" s="16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</row>
    <row r="96" spans="1:110" hidden="1" outlineLevel="1">
      <c r="A96" s="42" t="s">
        <v>58</v>
      </c>
      <c r="B96" s="43" t="str">
        <f>kod!B14</f>
        <v>Gát, közepes víz</v>
      </c>
      <c r="C96" s="44" t="str">
        <f>kod!C14</f>
        <v>Slovakia Carp Team</v>
      </c>
      <c r="D96" s="51">
        <f t="shared" si="28"/>
        <v>9.8000000000000007</v>
      </c>
      <c r="E96" s="46">
        <f t="shared" si="29"/>
        <v>1</v>
      </c>
      <c r="F96" s="45">
        <f t="shared" si="27"/>
        <v>9.8000000000000007</v>
      </c>
      <c r="G96" s="40">
        <f>MAX(J96:BA96)</f>
        <v>9.8000000000000007</v>
      </c>
      <c r="H96" s="40"/>
      <c r="I96" s="52" t="s">
        <v>17</v>
      </c>
      <c r="J96" s="15">
        <v>9.8000000000000007</v>
      </c>
      <c r="K96" s="15"/>
      <c r="L96" s="15"/>
      <c r="M96" s="16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</row>
    <row r="97" spans="1:110" hidden="1" outlineLevel="1">
      <c r="A97" s="42" t="s">
        <v>58</v>
      </c>
      <c r="B97" s="43" t="str">
        <f>kod!B14</f>
        <v>Gát, közepes víz</v>
      </c>
      <c r="C97" s="44" t="str">
        <f>kod!C14</f>
        <v>Slovakia Carp Team</v>
      </c>
      <c r="D97" s="51">
        <f t="shared" si="28"/>
        <v>0</v>
      </c>
      <c r="E97" s="46">
        <f t="shared" si="29"/>
        <v>0</v>
      </c>
      <c r="F97" s="45">
        <f t="shared" si="27"/>
        <v>0</v>
      </c>
      <c r="G97" s="40">
        <f>MAX(J97:BA97)</f>
        <v>0</v>
      </c>
      <c r="H97" s="40"/>
      <c r="I97" s="52" t="s">
        <v>18</v>
      </c>
      <c r="J97" s="15"/>
      <c r="K97" s="15"/>
      <c r="L97" s="15"/>
      <c r="M97" s="16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</row>
    <row r="98" spans="1:110" collapsed="1">
      <c r="A98" s="47" t="s">
        <v>59</v>
      </c>
      <c r="B98" s="48" t="str">
        <f>kod!B15</f>
        <v>Gát, közepes víz</v>
      </c>
      <c r="C98" s="49" t="str">
        <f>kod!C15</f>
        <v xml:space="preserve">WLC Hungary </v>
      </c>
      <c r="D98" s="50">
        <f>SUM(D99:D104)</f>
        <v>54.625</v>
      </c>
      <c r="E98" s="41">
        <f>SUM(E99:E104)</f>
        <v>8</v>
      </c>
      <c r="F98" s="40">
        <f t="shared" si="27"/>
        <v>6.828125</v>
      </c>
      <c r="G98" s="151">
        <f>MAX(G99:G104)</f>
        <v>12.975</v>
      </c>
      <c r="H98" s="151">
        <f>H102</f>
        <v>0</v>
      </c>
      <c r="I98" s="53" t="s">
        <v>19</v>
      </c>
      <c r="J98" s="54">
        <f>COUNTIFS($J99:$BB104,"&gt;9,99",$J99:$BB104,"&lt;20")</f>
        <v>1</v>
      </c>
      <c r="K98" s="54">
        <f>COUNTIFS($J99:$BB104,"&gt;19,99")</f>
        <v>0</v>
      </c>
      <c r="L98" s="54">
        <f>COUNTIFS($J102:$BA102,"&gt;4,99",$J102:$BA102,"&lt;9,99")</f>
        <v>0</v>
      </c>
      <c r="M98" s="54">
        <f>COUNTIFS($J102:$BB102,"&gt;9,99")</f>
        <v>0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</row>
    <row r="99" spans="1:110" hidden="1" outlineLevel="1">
      <c r="A99" s="42" t="s">
        <v>59</v>
      </c>
      <c r="B99" s="43" t="str">
        <f>kod!B15</f>
        <v>Gát, közepes víz</v>
      </c>
      <c r="C99" s="44" t="str">
        <f>kod!C15</f>
        <v xml:space="preserve">WLC Hungary </v>
      </c>
      <c r="D99" s="51">
        <f t="shared" ref="D99:D104" si="30">SUM(J99:AZ99)</f>
        <v>0</v>
      </c>
      <c r="E99" s="46">
        <f t="shared" ref="E99:E104" si="31">COUNT(J99:AZ99)</f>
        <v>0</v>
      </c>
      <c r="F99" s="45">
        <f t="shared" si="27"/>
        <v>0</v>
      </c>
      <c r="G99" s="40">
        <f>MAX(J99:BA99)</f>
        <v>0</v>
      </c>
      <c r="H99" s="40"/>
      <c r="I99" s="52" t="s">
        <v>13</v>
      </c>
      <c r="J99" s="15"/>
      <c r="K99" s="15"/>
      <c r="L99" s="15"/>
      <c r="M99" s="16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</row>
    <row r="100" spans="1:110" hidden="1" outlineLevel="1">
      <c r="A100" s="42" t="s">
        <v>59</v>
      </c>
      <c r="B100" s="43" t="str">
        <f>kod!B15</f>
        <v>Gát, közepes víz</v>
      </c>
      <c r="C100" s="44" t="str">
        <f>kod!C15</f>
        <v xml:space="preserve">WLC Hungary </v>
      </c>
      <c r="D100" s="51">
        <f t="shared" si="30"/>
        <v>20.375</v>
      </c>
      <c r="E100" s="46">
        <f t="shared" si="31"/>
        <v>3</v>
      </c>
      <c r="F100" s="45">
        <f t="shared" si="27"/>
        <v>6.791666666666667</v>
      </c>
      <c r="G100" s="40">
        <f>MAX(J100:BA100)</f>
        <v>9.9250000000000007</v>
      </c>
      <c r="H100" s="40"/>
      <c r="I100" s="52" t="s">
        <v>14</v>
      </c>
      <c r="J100" s="15">
        <v>9.9250000000000007</v>
      </c>
      <c r="K100" s="15">
        <v>6.0250000000000004</v>
      </c>
      <c r="L100" s="15">
        <v>4.4249999999999998</v>
      </c>
      <c r="M100" s="16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</row>
    <row r="101" spans="1:110" hidden="1" outlineLevel="1">
      <c r="A101" s="42" t="s">
        <v>59</v>
      </c>
      <c r="B101" s="43" t="str">
        <f>kod!B15</f>
        <v>Gát, közepes víz</v>
      </c>
      <c r="C101" s="44" t="str">
        <f>kod!C15</f>
        <v xml:space="preserve">WLC Hungary </v>
      </c>
      <c r="D101" s="51">
        <f t="shared" si="30"/>
        <v>25.5</v>
      </c>
      <c r="E101" s="46">
        <f t="shared" si="31"/>
        <v>3</v>
      </c>
      <c r="F101" s="45">
        <f t="shared" si="27"/>
        <v>8.5</v>
      </c>
      <c r="G101" s="40">
        <f>MAX(J101:BA101)</f>
        <v>12.975</v>
      </c>
      <c r="H101" s="40"/>
      <c r="I101" s="52" t="s">
        <v>15</v>
      </c>
      <c r="J101" s="15">
        <v>12.975</v>
      </c>
      <c r="K101" s="15">
        <v>5.0250000000000004</v>
      </c>
      <c r="L101" s="15">
        <v>7.5</v>
      </c>
      <c r="M101" s="16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10" hidden="1" outlineLevel="1">
      <c r="A102" s="42" t="s">
        <v>59</v>
      </c>
      <c r="B102" s="43" t="str">
        <f>kod!B15</f>
        <v>Gát, közepes víz</v>
      </c>
      <c r="C102" s="44" t="str">
        <f>kod!C15</f>
        <v xml:space="preserve">WLC Hungary </v>
      </c>
      <c r="D102" s="51">
        <f t="shared" si="30"/>
        <v>0</v>
      </c>
      <c r="E102" s="46">
        <f t="shared" si="31"/>
        <v>0</v>
      </c>
      <c r="F102" s="45">
        <f t="shared" si="27"/>
        <v>0</v>
      </c>
      <c r="G102" s="40"/>
      <c r="H102" s="40">
        <f>MAX(J102:AZ102)</f>
        <v>0</v>
      </c>
      <c r="I102" s="52" t="s">
        <v>16</v>
      </c>
      <c r="J102" s="15"/>
      <c r="K102" s="15"/>
      <c r="L102" s="15"/>
      <c r="M102" s="16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10" hidden="1" outlineLevel="1">
      <c r="A103" s="42" t="s">
        <v>59</v>
      </c>
      <c r="B103" s="43" t="str">
        <f>kod!B15</f>
        <v>Gát, közepes víz</v>
      </c>
      <c r="C103" s="44" t="str">
        <f>kod!C15</f>
        <v xml:space="preserve">WLC Hungary </v>
      </c>
      <c r="D103" s="51">
        <f t="shared" si="30"/>
        <v>5.0250000000000004</v>
      </c>
      <c r="E103" s="46">
        <f t="shared" si="31"/>
        <v>1</v>
      </c>
      <c r="F103" s="45">
        <f t="shared" si="27"/>
        <v>5.0250000000000004</v>
      </c>
      <c r="G103" s="40">
        <f>MAX(J103:BA103)</f>
        <v>5.0250000000000004</v>
      </c>
      <c r="H103" s="40"/>
      <c r="I103" s="52" t="s">
        <v>17</v>
      </c>
      <c r="J103" s="15">
        <v>5.0250000000000004</v>
      </c>
      <c r="K103" s="15"/>
      <c r="L103" s="15"/>
      <c r="M103" s="16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</row>
    <row r="104" spans="1:110" hidden="1" outlineLevel="1">
      <c r="A104" s="42" t="s">
        <v>59</v>
      </c>
      <c r="B104" s="43" t="str">
        <f>kod!B15</f>
        <v>Gát, közepes víz</v>
      </c>
      <c r="C104" s="44" t="str">
        <f>kod!C15</f>
        <v xml:space="preserve">WLC Hungary </v>
      </c>
      <c r="D104" s="51">
        <f t="shared" si="30"/>
        <v>3.7250000000000001</v>
      </c>
      <c r="E104" s="46">
        <f t="shared" si="31"/>
        <v>1</v>
      </c>
      <c r="F104" s="45">
        <f t="shared" si="27"/>
        <v>3.7250000000000001</v>
      </c>
      <c r="G104" s="40">
        <f>MAX(J104:BA104)</f>
        <v>3.7250000000000001</v>
      </c>
      <c r="H104" s="40"/>
      <c r="I104" s="52" t="s">
        <v>18</v>
      </c>
      <c r="J104" s="15">
        <v>3.7250000000000001</v>
      </c>
      <c r="K104" s="15"/>
      <c r="L104" s="15"/>
      <c r="M104" s="16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</row>
    <row r="105" spans="1:110" collapsed="1">
      <c r="A105" s="47" t="s">
        <v>60</v>
      </c>
      <c r="B105" s="48" t="str">
        <f>kod!B16</f>
        <v>Gát, közepes víz</v>
      </c>
      <c r="C105" s="49" t="str">
        <f>kod!C16</f>
        <v>Barfin Line NSD Bulgaria</v>
      </c>
      <c r="D105" s="50">
        <f>SUM(D106:D111)</f>
        <v>21.824999999999999</v>
      </c>
      <c r="E105" s="41">
        <f>SUM(E106:E111)</f>
        <v>2</v>
      </c>
      <c r="F105" s="40">
        <f t="shared" si="27"/>
        <v>10.9125</v>
      </c>
      <c r="G105" s="151">
        <f>MAX(G106:G111)</f>
        <v>15.625</v>
      </c>
      <c r="H105" s="151">
        <f>H109</f>
        <v>0</v>
      </c>
      <c r="I105" s="53" t="s">
        <v>19</v>
      </c>
      <c r="J105" s="54">
        <f>COUNTIFS($J106:$BB111,"&gt;9,99",$J106:$BB111,"&lt;20")</f>
        <v>1</v>
      </c>
      <c r="K105" s="54">
        <f>COUNTIFS($J106:$BB111,"&gt;19,99")</f>
        <v>0</v>
      </c>
      <c r="L105" s="54">
        <f>COUNTIFS($J109:$BA109,"&gt;4,99",$J109:$BA109,"&lt;9,99")</f>
        <v>0</v>
      </c>
      <c r="M105" s="54">
        <f>COUNTIFS($J109:$BB109,"&gt;9,99")</f>
        <v>0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</row>
    <row r="106" spans="1:110" hidden="1" outlineLevel="1">
      <c r="A106" s="42" t="s">
        <v>60</v>
      </c>
      <c r="B106" s="43" t="str">
        <f>kod!B16</f>
        <v>Gát, közepes víz</v>
      </c>
      <c r="C106" s="44" t="str">
        <f>kod!C16</f>
        <v>Barfin Line NSD Bulgaria</v>
      </c>
      <c r="D106" s="51">
        <f t="shared" ref="D106:D111" si="32">SUM(J106:AZ106)</f>
        <v>0</v>
      </c>
      <c r="E106" s="46">
        <f t="shared" ref="E106:E111" si="33">COUNT(J106:AZ106)</f>
        <v>0</v>
      </c>
      <c r="F106" s="45">
        <f t="shared" si="27"/>
        <v>0</v>
      </c>
      <c r="G106" s="40">
        <f t="shared" ref="G106:G111" si="34">MAX(J106:BA106)</f>
        <v>0</v>
      </c>
      <c r="H106" s="40"/>
      <c r="I106" s="52" t="s">
        <v>13</v>
      </c>
      <c r="J106" s="15"/>
      <c r="K106" s="15"/>
      <c r="L106" s="15"/>
      <c r="M106" s="16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</row>
    <row r="107" spans="1:110" hidden="1" outlineLevel="1">
      <c r="A107" s="42" t="s">
        <v>60</v>
      </c>
      <c r="B107" s="43" t="str">
        <f>kod!B16</f>
        <v>Gát, közepes víz</v>
      </c>
      <c r="C107" s="44" t="str">
        <f>kod!C16</f>
        <v>Barfin Line NSD Bulgaria</v>
      </c>
      <c r="D107" s="51">
        <f t="shared" si="32"/>
        <v>6.2</v>
      </c>
      <c r="E107" s="46">
        <f t="shared" si="33"/>
        <v>1</v>
      </c>
      <c r="F107" s="45">
        <f t="shared" si="27"/>
        <v>6.2</v>
      </c>
      <c r="G107" s="40">
        <f t="shared" si="34"/>
        <v>6.2</v>
      </c>
      <c r="H107" s="40"/>
      <c r="I107" s="52" t="s">
        <v>14</v>
      </c>
      <c r="J107" s="15">
        <v>6.2</v>
      </c>
      <c r="K107" s="15"/>
      <c r="L107" s="15"/>
      <c r="M107" s="16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</row>
    <row r="108" spans="1:110" hidden="1" outlineLevel="1">
      <c r="A108" s="42" t="s">
        <v>60</v>
      </c>
      <c r="B108" s="43" t="str">
        <f>kod!B16</f>
        <v>Gát, közepes víz</v>
      </c>
      <c r="C108" s="44" t="str">
        <f>kod!C16</f>
        <v>Barfin Line NSD Bulgaria</v>
      </c>
      <c r="D108" s="51">
        <f t="shared" si="32"/>
        <v>15.625</v>
      </c>
      <c r="E108" s="46">
        <f t="shared" si="33"/>
        <v>1</v>
      </c>
      <c r="F108" s="45">
        <f t="shared" si="27"/>
        <v>15.625</v>
      </c>
      <c r="G108" s="40">
        <f t="shared" si="34"/>
        <v>15.625</v>
      </c>
      <c r="H108" s="40"/>
      <c r="I108" s="52" t="s">
        <v>15</v>
      </c>
      <c r="J108" s="15">
        <v>15.625</v>
      </c>
      <c r="K108" s="15"/>
      <c r="L108" s="15"/>
      <c r="M108" s="16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</row>
    <row r="109" spans="1:110" hidden="1" outlineLevel="1">
      <c r="A109" s="42" t="s">
        <v>60</v>
      </c>
      <c r="B109" s="43" t="str">
        <f>kod!B16</f>
        <v>Gát, közepes víz</v>
      </c>
      <c r="C109" s="44" t="str">
        <f>kod!C16</f>
        <v>Barfin Line NSD Bulgaria</v>
      </c>
      <c r="D109" s="51">
        <f t="shared" si="32"/>
        <v>0</v>
      </c>
      <c r="E109" s="46">
        <f t="shared" si="33"/>
        <v>0</v>
      </c>
      <c r="F109" s="45">
        <f t="shared" si="27"/>
        <v>0</v>
      </c>
      <c r="G109" s="40">
        <f t="shared" si="34"/>
        <v>0</v>
      </c>
      <c r="H109" s="40">
        <f>MAX(J109:AZ109)</f>
        <v>0</v>
      </c>
      <c r="I109" s="52" t="s">
        <v>16</v>
      </c>
      <c r="J109" s="15"/>
      <c r="K109" s="15"/>
      <c r="L109" s="15"/>
      <c r="M109" s="16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</row>
    <row r="110" spans="1:110" hidden="1" outlineLevel="1">
      <c r="A110" s="42" t="s">
        <v>60</v>
      </c>
      <c r="B110" s="43" t="str">
        <f>kod!B16</f>
        <v>Gát, közepes víz</v>
      </c>
      <c r="C110" s="44" t="str">
        <f>kod!C16</f>
        <v>Barfin Line NSD Bulgaria</v>
      </c>
      <c r="D110" s="51">
        <f t="shared" si="32"/>
        <v>0</v>
      </c>
      <c r="E110" s="46">
        <f t="shared" si="33"/>
        <v>0</v>
      </c>
      <c r="F110" s="45">
        <f t="shared" si="27"/>
        <v>0</v>
      </c>
      <c r="G110" s="40">
        <f t="shared" si="34"/>
        <v>0</v>
      </c>
      <c r="H110" s="40"/>
      <c r="I110" s="52" t="s">
        <v>17</v>
      </c>
      <c r="J110" s="15"/>
      <c r="K110" s="15"/>
      <c r="L110" s="15"/>
      <c r="M110" s="16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</row>
    <row r="111" spans="1:110" hidden="1" outlineLevel="1">
      <c r="A111" s="42" t="s">
        <v>60</v>
      </c>
      <c r="B111" s="43" t="str">
        <f>kod!B16</f>
        <v>Gát, közepes víz</v>
      </c>
      <c r="C111" s="44" t="str">
        <f>kod!C16</f>
        <v>Barfin Line NSD Bulgaria</v>
      </c>
      <c r="D111" s="51">
        <f t="shared" si="32"/>
        <v>0</v>
      </c>
      <c r="E111" s="46">
        <f t="shared" si="33"/>
        <v>0</v>
      </c>
      <c r="F111" s="45">
        <f t="shared" si="27"/>
        <v>0</v>
      </c>
      <c r="G111" s="40">
        <f t="shared" si="34"/>
        <v>0</v>
      </c>
      <c r="H111" s="40"/>
      <c r="I111" s="52" t="s">
        <v>18</v>
      </c>
      <c r="J111" s="15"/>
      <c r="K111" s="15"/>
      <c r="L111" s="15"/>
      <c r="M111" s="16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</row>
    <row r="112" spans="1:110" collapsed="1">
      <c r="A112" s="47" t="s">
        <v>61</v>
      </c>
      <c r="B112" s="48" t="str">
        <f>kod!B17</f>
        <v>Gát, közepes víz</v>
      </c>
      <c r="C112" s="48" t="str">
        <f>kod!C17</f>
        <v>Lutra Carp Hunters</v>
      </c>
      <c r="D112" s="50">
        <f>SUM(D113:D118)</f>
        <v>0</v>
      </c>
      <c r="E112" s="41">
        <f>SUM(E113:E118)</f>
        <v>0</v>
      </c>
      <c r="F112" s="40">
        <f t="shared" si="27"/>
        <v>0</v>
      </c>
      <c r="G112" s="151">
        <f>MAX(G113:G118)</f>
        <v>0</v>
      </c>
      <c r="H112" s="151">
        <f>H116</f>
        <v>0</v>
      </c>
      <c r="I112" s="53" t="s">
        <v>19</v>
      </c>
      <c r="J112" s="54">
        <f>COUNTIFS($J113:$BB118,"&gt;9,99",$J113:$BB118,"&lt;20")</f>
        <v>0</v>
      </c>
      <c r="K112" s="54">
        <f>COUNTIFS($J113:$BB118,"&gt;19,99")</f>
        <v>0</v>
      </c>
      <c r="L112" s="54">
        <f>COUNTIFS($J116:$BA116,"&gt;4,99",$J116:$BA116,"&lt;9,99")</f>
        <v>0</v>
      </c>
      <c r="M112" s="54">
        <f>COUNTIFS($J116:$BB116,"&gt;9,99")</f>
        <v>0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</row>
    <row r="113" spans="1:110" hidden="1" outlineLevel="1">
      <c r="A113" s="42" t="s">
        <v>61</v>
      </c>
      <c r="B113" s="43" t="str">
        <f>kod!B17</f>
        <v>Gát, közepes víz</v>
      </c>
      <c r="C113" s="43" t="str">
        <f>kod!C17</f>
        <v>Lutra Carp Hunters</v>
      </c>
      <c r="D113" s="51">
        <f t="shared" ref="D113:D118" si="35">SUM(J113:AZ113)</f>
        <v>0</v>
      </c>
      <c r="E113" s="46">
        <f t="shared" ref="E113:E118" si="36">COUNT(J113:AZ113)</f>
        <v>0</v>
      </c>
      <c r="F113" s="45">
        <f t="shared" si="27"/>
        <v>0</v>
      </c>
      <c r="G113" s="40">
        <f>MAX(J113:BA113)</f>
        <v>0</v>
      </c>
      <c r="H113" s="40"/>
      <c r="I113" s="52" t="s">
        <v>13</v>
      </c>
      <c r="J113" s="15"/>
      <c r="K113" s="15"/>
      <c r="L113" s="15"/>
      <c r="M113" s="16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</row>
    <row r="114" spans="1:110" hidden="1" outlineLevel="1">
      <c r="A114" s="42" t="s">
        <v>61</v>
      </c>
      <c r="B114" s="43" t="str">
        <f>kod!B17</f>
        <v>Gát, közepes víz</v>
      </c>
      <c r="C114" s="43" t="str">
        <f>kod!C17</f>
        <v>Lutra Carp Hunters</v>
      </c>
      <c r="D114" s="51">
        <f t="shared" si="35"/>
        <v>0</v>
      </c>
      <c r="E114" s="46">
        <f t="shared" si="36"/>
        <v>0</v>
      </c>
      <c r="F114" s="45">
        <f t="shared" si="27"/>
        <v>0</v>
      </c>
      <c r="G114" s="40">
        <f>MAX(J114:BA114)</f>
        <v>0</v>
      </c>
      <c r="H114" s="40"/>
      <c r="I114" s="52" t="s">
        <v>14</v>
      </c>
      <c r="J114" s="15"/>
      <c r="K114" s="15"/>
      <c r="L114" s="15"/>
      <c r="M114" s="16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</row>
    <row r="115" spans="1:110" hidden="1" outlineLevel="1">
      <c r="A115" s="42" t="s">
        <v>61</v>
      </c>
      <c r="B115" s="43" t="str">
        <f>kod!B17</f>
        <v>Gát, közepes víz</v>
      </c>
      <c r="C115" s="43" t="str">
        <f>kod!C17</f>
        <v>Lutra Carp Hunters</v>
      </c>
      <c r="D115" s="51">
        <f t="shared" si="35"/>
        <v>0</v>
      </c>
      <c r="E115" s="46">
        <f t="shared" si="36"/>
        <v>0</v>
      </c>
      <c r="F115" s="45">
        <f t="shared" si="27"/>
        <v>0</v>
      </c>
      <c r="G115" s="40">
        <f>MAX(J115:BA115)</f>
        <v>0</v>
      </c>
      <c r="H115" s="40"/>
      <c r="I115" s="52" t="s">
        <v>15</v>
      </c>
      <c r="J115" s="15"/>
      <c r="K115" s="15"/>
      <c r="L115" s="15"/>
      <c r="M115" s="16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</row>
    <row r="116" spans="1:110" hidden="1" outlineLevel="1">
      <c r="A116" s="42" t="s">
        <v>61</v>
      </c>
      <c r="B116" s="43" t="str">
        <f>kod!B17</f>
        <v>Gát, közepes víz</v>
      </c>
      <c r="C116" s="43" t="str">
        <f>kod!C17</f>
        <v>Lutra Carp Hunters</v>
      </c>
      <c r="D116" s="51">
        <f t="shared" si="35"/>
        <v>0</v>
      </c>
      <c r="E116" s="46">
        <f t="shared" si="36"/>
        <v>0</v>
      </c>
      <c r="F116" s="45">
        <f t="shared" si="27"/>
        <v>0</v>
      </c>
      <c r="G116" s="40"/>
      <c r="H116" s="40">
        <f>MAX(J116:AZ116)</f>
        <v>0</v>
      </c>
      <c r="I116" s="52" t="s">
        <v>16</v>
      </c>
      <c r="J116" s="15"/>
      <c r="K116" s="15"/>
      <c r="L116" s="15"/>
      <c r="M116" s="16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</row>
    <row r="117" spans="1:110" hidden="1" outlineLevel="1">
      <c r="A117" s="42" t="s">
        <v>61</v>
      </c>
      <c r="B117" s="43" t="str">
        <f>kod!B17</f>
        <v>Gát, közepes víz</v>
      </c>
      <c r="C117" s="43" t="str">
        <f>kod!C17</f>
        <v>Lutra Carp Hunters</v>
      </c>
      <c r="D117" s="51">
        <f t="shared" si="35"/>
        <v>0</v>
      </c>
      <c r="E117" s="46">
        <f t="shared" si="36"/>
        <v>0</v>
      </c>
      <c r="F117" s="45">
        <f t="shared" si="27"/>
        <v>0</v>
      </c>
      <c r="G117" s="40">
        <f>MAX(J117:BA117)</f>
        <v>0</v>
      </c>
      <c r="H117" s="40"/>
      <c r="I117" s="52" t="s">
        <v>17</v>
      </c>
      <c r="J117" s="15"/>
      <c r="K117" s="15"/>
      <c r="L117" s="15"/>
      <c r="M117" s="16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</row>
    <row r="118" spans="1:110" hidden="1" outlineLevel="1">
      <c r="A118" s="42" t="s">
        <v>61</v>
      </c>
      <c r="B118" s="43" t="str">
        <f>kod!B17</f>
        <v>Gát, közepes víz</v>
      </c>
      <c r="C118" s="43" t="str">
        <f>kod!C17</f>
        <v>Lutra Carp Hunters</v>
      </c>
      <c r="D118" s="51">
        <f t="shared" si="35"/>
        <v>0</v>
      </c>
      <c r="E118" s="46">
        <f t="shared" si="36"/>
        <v>0</v>
      </c>
      <c r="F118" s="45">
        <f t="shared" si="27"/>
        <v>0</v>
      </c>
      <c r="G118" s="40">
        <f>MAX(J118:BA118)</f>
        <v>0</v>
      </c>
      <c r="H118" s="40"/>
      <c r="I118" s="52" t="s">
        <v>18</v>
      </c>
      <c r="J118" s="15"/>
      <c r="K118" s="15"/>
      <c r="L118" s="15"/>
      <c r="M118" s="16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</row>
    <row r="119" spans="1:110" collapsed="1">
      <c r="A119" s="47" t="s">
        <v>62</v>
      </c>
      <c r="B119" s="48" t="str">
        <f>kod!B18</f>
        <v>Gát, közepes víz</v>
      </c>
      <c r="C119" s="48" t="str">
        <f>kod!C18</f>
        <v>Xtra Carp Team</v>
      </c>
      <c r="D119" s="50">
        <f>SUM(D120:D125)</f>
        <v>111.97499999999999</v>
      </c>
      <c r="E119" s="41">
        <f>SUM(E120:E125)</f>
        <v>10</v>
      </c>
      <c r="F119" s="40">
        <f t="shared" si="27"/>
        <v>11.1975</v>
      </c>
      <c r="G119" s="151">
        <f>MAX(G120:G125)</f>
        <v>16.95</v>
      </c>
      <c r="H119" s="151">
        <f>H123</f>
        <v>0</v>
      </c>
      <c r="I119" s="53" t="s">
        <v>19</v>
      </c>
      <c r="J119" s="54">
        <f>COUNTIFS($J120:$BB125,"&gt;9,99",$J120:$BB125,"&lt;20")</f>
        <v>6</v>
      </c>
      <c r="K119" s="54">
        <f>COUNTIFS($J120:$BB125,"&gt;19,99")</f>
        <v>0</v>
      </c>
      <c r="L119" s="54">
        <f>COUNTIFS($J123:$BA123,"&gt;4,99",$J123:$BA123,"&lt;9,99")</f>
        <v>0</v>
      </c>
      <c r="M119" s="54">
        <f>COUNTIFS($J123:$BB123,"&gt;9,99")</f>
        <v>0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</row>
    <row r="120" spans="1:110" hidden="1" outlineLevel="1">
      <c r="A120" s="42" t="s">
        <v>62</v>
      </c>
      <c r="B120" s="43" t="str">
        <f>kod!B18</f>
        <v>Gát, közepes víz</v>
      </c>
      <c r="C120" s="43" t="str">
        <f>kod!C18</f>
        <v>Xtra Carp Team</v>
      </c>
      <c r="D120" s="51">
        <f t="shared" ref="D120:D125" si="37">SUM(J120:AZ120)</f>
        <v>22.574999999999999</v>
      </c>
      <c r="E120" s="46">
        <f t="shared" ref="E120:E125" si="38">COUNT(J120:AZ120)</f>
        <v>2</v>
      </c>
      <c r="F120" s="45">
        <f t="shared" si="27"/>
        <v>11.2875</v>
      </c>
      <c r="G120" s="40">
        <f>MAX(J120:BA120)</f>
        <v>12.875</v>
      </c>
      <c r="H120" s="40"/>
      <c r="I120" s="52" t="s">
        <v>13</v>
      </c>
      <c r="J120" s="15">
        <v>9.6999999999999993</v>
      </c>
      <c r="K120" s="15">
        <v>12.875</v>
      </c>
      <c r="L120" s="15"/>
      <c r="M120" s="16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</row>
    <row r="121" spans="1:110" hidden="1" outlineLevel="1">
      <c r="A121" s="42" t="s">
        <v>62</v>
      </c>
      <c r="B121" s="43" t="str">
        <f>kod!B18</f>
        <v>Gát, közepes víz</v>
      </c>
      <c r="C121" s="43" t="str">
        <f>kod!C18</f>
        <v>Xtra Carp Team</v>
      </c>
      <c r="D121" s="51">
        <f t="shared" si="37"/>
        <v>18.649999999999999</v>
      </c>
      <c r="E121" s="46">
        <f t="shared" si="38"/>
        <v>2</v>
      </c>
      <c r="F121" s="45">
        <f t="shared" si="27"/>
        <v>9.3249999999999993</v>
      </c>
      <c r="G121" s="40">
        <f>MAX(J121:BA121)</f>
        <v>11.425000000000001</v>
      </c>
      <c r="H121" s="40"/>
      <c r="I121" s="52" t="s">
        <v>14</v>
      </c>
      <c r="J121" s="15">
        <v>11.425000000000001</v>
      </c>
      <c r="K121" s="15">
        <v>7.2249999999999996</v>
      </c>
      <c r="L121" s="15"/>
      <c r="M121" s="16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</row>
    <row r="122" spans="1:110" hidden="1" outlineLevel="1">
      <c r="A122" s="42" t="s">
        <v>62</v>
      </c>
      <c r="B122" s="43" t="str">
        <f>kod!B18</f>
        <v>Gát, közepes víz</v>
      </c>
      <c r="C122" s="43" t="str">
        <f>kod!C18</f>
        <v>Xtra Carp Team</v>
      </c>
      <c r="D122" s="51">
        <f t="shared" si="37"/>
        <v>70.75</v>
      </c>
      <c r="E122" s="46">
        <f t="shared" si="38"/>
        <v>6</v>
      </c>
      <c r="F122" s="45">
        <f t="shared" si="27"/>
        <v>11.791666666666666</v>
      </c>
      <c r="G122" s="40">
        <f>MAX(J122:BA122)</f>
        <v>16.95</v>
      </c>
      <c r="H122" s="40"/>
      <c r="I122" s="52" t="s">
        <v>15</v>
      </c>
      <c r="J122" s="15">
        <v>12.4</v>
      </c>
      <c r="K122" s="15">
        <v>7.8250000000000002</v>
      </c>
      <c r="L122" s="15">
        <v>10.15</v>
      </c>
      <c r="M122" s="16">
        <v>16.95</v>
      </c>
      <c r="N122" s="15">
        <v>9.9749999999999996</v>
      </c>
      <c r="O122" s="15">
        <v>13.45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</row>
    <row r="123" spans="1:110" hidden="1" outlineLevel="1">
      <c r="A123" s="42" t="s">
        <v>62</v>
      </c>
      <c r="B123" s="43" t="str">
        <f>kod!B18</f>
        <v>Gát, közepes víz</v>
      </c>
      <c r="C123" s="43" t="str">
        <f>kod!C18</f>
        <v>Xtra Carp Team</v>
      </c>
      <c r="D123" s="51">
        <f t="shared" si="37"/>
        <v>0</v>
      </c>
      <c r="E123" s="46">
        <f t="shared" si="38"/>
        <v>0</v>
      </c>
      <c r="F123" s="45">
        <f t="shared" si="27"/>
        <v>0</v>
      </c>
      <c r="G123" s="40"/>
      <c r="H123" s="40">
        <f>MAX(J123:AZ123)</f>
        <v>0</v>
      </c>
      <c r="I123" s="52" t="s">
        <v>16</v>
      </c>
      <c r="J123" s="15"/>
      <c r="K123" s="15"/>
      <c r="L123" s="15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</row>
    <row r="124" spans="1:110" hidden="1" outlineLevel="1">
      <c r="A124" s="42" t="s">
        <v>62</v>
      </c>
      <c r="B124" s="43" t="str">
        <f>kod!B18</f>
        <v>Gát, közepes víz</v>
      </c>
      <c r="C124" s="43" t="str">
        <f>kod!C18</f>
        <v>Xtra Carp Team</v>
      </c>
      <c r="D124" s="51">
        <f t="shared" si="37"/>
        <v>0</v>
      </c>
      <c r="E124" s="46">
        <f t="shared" si="38"/>
        <v>0</v>
      </c>
      <c r="F124" s="45">
        <f t="shared" si="27"/>
        <v>0</v>
      </c>
      <c r="G124" s="40">
        <f>MAX(J124:BA124)</f>
        <v>0</v>
      </c>
      <c r="H124" s="40"/>
      <c r="I124" s="52" t="s">
        <v>17</v>
      </c>
      <c r="J124" s="15"/>
      <c r="K124" s="15"/>
      <c r="L124" s="15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</row>
    <row r="125" spans="1:110" hidden="1" outlineLevel="1">
      <c r="A125" s="42" t="s">
        <v>62</v>
      </c>
      <c r="B125" s="43" t="str">
        <f>kod!B18</f>
        <v>Gát, közepes víz</v>
      </c>
      <c r="C125" s="43" t="str">
        <f>kod!C18</f>
        <v>Xtra Carp Team</v>
      </c>
      <c r="D125" s="51">
        <f t="shared" si="37"/>
        <v>0</v>
      </c>
      <c r="E125" s="46">
        <f t="shared" si="38"/>
        <v>0</v>
      </c>
      <c r="F125" s="45">
        <f t="shared" si="27"/>
        <v>0</v>
      </c>
      <c r="G125" s="40">
        <f>MAX(J125:BA125)</f>
        <v>0</v>
      </c>
      <c r="H125" s="40"/>
      <c r="I125" s="52" t="s">
        <v>18</v>
      </c>
      <c r="J125" s="15"/>
      <c r="K125" s="15"/>
      <c r="L125" s="15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</row>
    <row r="126" spans="1:110" collapsed="1">
      <c r="A126" s="47" t="s">
        <v>63</v>
      </c>
      <c r="B126" s="48" t="str">
        <f>kod!B19</f>
        <v>I. sziget, jobb közép</v>
      </c>
      <c r="C126" s="48" t="str">
        <f>kod!C19</f>
        <v>Elite Carp Team Brasov</v>
      </c>
      <c r="D126" s="50">
        <f>SUM(D127:D132)</f>
        <v>66.7</v>
      </c>
      <c r="E126" s="41">
        <f>SUM(E127:E132)</f>
        <v>6</v>
      </c>
      <c r="F126" s="40">
        <f t="shared" si="27"/>
        <v>11.116666666666667</v>
      </c>
      <c r="G126" s="151">
        <f>MAX(G127:G132)</f>
        <v>25.875</v>
      </c>
      <c r="H126" s="151">
        <f>H130</f>
        <v>4.4249999999999998</v>
      </c>
      <c r="I126" s="53" t="s">
        <v>19</v>
      </c>
      <c r="J126" s="54">
        <f>COUNTIFS($J127:$BB132,"&gt;9,99",$J127:$BB132,"&lt;20")</f>
        <v>1</v>
      </c>
      <c r="K126" s="54">
        <f>COUNTIFS($J127:$BB132,"&gt;19,99")</f>
        <v>1</v>
      </c>
      <c r="L126" s="54">
        <f>COUNTIFS($J130:$BA130,"&gt;4,99",$J130:$BA130,"&lt;9,99")</f>
        <v>0</v>
      </c>
      <c r="M126" s="54">
        <f>COUNTIFS($J130:$BB130,"&gt;9,99")</f>
        <v>0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</row>
    <row r="127" spans="1:110" hidden="1" outlineLevel="1">
      <c r="A127" s="42" t="s">
        <v>63</v>
      </c>
      <c r="B127" s="43" t="str">
        <f>kod!B19</f>
        <v>I. sziget, jobb közép</v>
      </c>
      <c r="C127" s="43" t="str">
        <f>kod!C19</f>
        <v>Elite Carp Team Brasov</v>
      </c>
      <c r="D127" s="51">
        <f t="shared" ref="D127:D132" si="39">SUM(J127:AZ127)</f>
        <v>17.55</v>
      </c>
      <c r="E127" s="46">
        <f t="shared" ref="E127:E132" si="40">COUNT(J127:AZ127)</f>
        <v>2</v>
      </c>
      <c r="F127" s="45">
        <f t="shared" si="27"/>
        <v>8.7750000000000004</v>
      </c>
      <c r="G127" s="40">
        <f>MAX(J127:BA127)</f>
        <v>9.0500000000000007</v>
      </c>
      <c r="H127" s="40"/>
      <c r="I127" s="52" t="s">
        <v>13</v>
      </c>
      <c r="J127" s="15">
        <v>8.5</v>
      </c>
      <c r="K127" s="15">
        <v>9.0500000000000007</v>
      </c>
      <c r="L127" s="15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</row>
    <row r="128" spans="1:110" hidden="1" outlineLevel="1">
      <c r="A128" s="42" t="s">
        <v>63</v>
      </c>
      <c r="B128" s="43" t="str">
        <f>kod!B19</f>
        <v>I. sziget, jobb közép</v>
      </c>
      <c r="C128" s="43" t="str">
        <f>kod!C19</f>
        <v>Elite Carp Team Brasov</v>
      </c>
      <c r="D128" s="51">
        <f t="shared" si="39"/>
        <v>32.825000000000003</v>
      </c>
      <c r="E128" s="46">
        <f t="shared" si="40"/>
        <v>2</v>
      </c>
      <c r="F128" s="45">
        <f t="shared" si="27"/>
        <v>16.412500000000001</v>
      </c>
      <c r="G128" s="40">
        <f>MAX(J128:BA128)</f>
        <v>25.875</v>
      </c>
      <c r="H128" s="40"/>
      <c r="I128" s="52" t="s">
        <v>14</v>
      </c>
      <c r="J128" s="15">
        <v>25.875</v>
      </c>
      <c r="K128" s="15">
        <v>6.95</v>
      </c>
      <c r="L128" s="15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</row>
    <row r="129" spans="1:110" hidden="1" outlineLevel="1">
      <c r="A129" s="42" t="s">
        <v>63</v>
      </c>
      <c r="B129" s="43" t="str">
        <f>kod!B19</f>
        <v>I. sziget, jobb közép</v>
      </c>
      <c r="C129" s="43" t="str">
        <f>kod!C19</f>
        <v>Elite Carp Team Brasov</v>
      </c>
      <c r="D129" s="51">
        <f t="shared" si="39"/>
        <v>11.9</v>
      </c>
      <c r="E129" s="46">
        <f t="shared" si="40"/>
        <v>1</v>
      </c>
      <c r="F129" s="45">
        <f t="shared" si="27"/>
        <v>11.9</v>
      </c>
      <c r="G129" s="40">
        <f>MAX(J129:BA129)</f>
        <v>11.9</v>
      </c>
      <c r="H129" s="40"/>
      <c r="I129" s="52" t="s">
        <v>15</v>
      </c>
      <c r="J129" s="15">
        <v>11.9</v>
      </c>
      <c r="K129" s="15"/>
      <c r="L129" s="15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</row>
    <row r="130" spans="1:110" hidden="1" outlineLevel="1">
      <c r="A130" s="42" t="s">
        <v>63</v>
      </c>
      <c r="B130" s="43" t="str">
        <f>kod!B19</f>
        <v>I. sziget, jobb közép</v>
      </c>
      <c r="C130" s="43" t="str">
        <f>kod!C19</f>
        <v>Elite Carp Team Brasov</v>
      </c>
      <c r="D130" s="51">
        <f t="shared" si="39"/>
        <v>4.4249999999999998</v>
      </c>
      <c r="E130" s="46">
        <f t="shared" si="40"/>
        <v>1</v>
      </c>
      <c r="F130" s="45">
        <f t="shared" si="27"/>
        <v>4.4249999999999998</v>
      </c>
      <c r="G130" s="40"/>
      <c r="H130" s="40">
        <f>MAX(J130:AZ130)</f>
        <v>4.4249999999999998</v>
      </c>
      <c r="I130" s="52" t="s">
        <v>16</v>
      </c>
      <c r="J130" s="15">
        <v>4.4249999999999998</v>
      </c>
      <c r="K130" s="15"/>
      <c r="L130" s="15"/>
      <c r="M130" s="16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</row>
    <row r="131" spans="1:110" hidden="1" outlineLevel="1">
      <c r="A131" s="42" t="s">
        <v>63</v>
      </c>
      <c r="B131" s="43" t="str">
        <f>kod!B19</f>
        <v>I. sziget, jobb közép</v>
      </c>
      <c r="C131" s="43" t="str">
        <f>kod!C19</f>
        <v>Elite Carp Team Brasov</v>
      </c>
      <c r="D131" s="51">
        <f t="shared" si="39"/>
        <v>0</v>
      </c>
      <c r="E131" s="46">
        <f t="shared" si="40"/>
        <v>0</v>
      </c>
      <c r="F131" s="45">
        <f t="shared" si="27"/>
        <v>0</v>
      </c>
      <c r="G131" s="40">
        <f>MAX(J131:BA131)</f>
        <v>0</v>
      </c>
      <c r="H131" s="40"/>
      <c r="I131" s="52" t="s">
        <v>17</v>
      </c>
      <c r="J131" s="15"/>
      <c r="K131" s="15"/>
      <c r="L131" s="15"/>
      <c r="M131" s="16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</row>
    <row r="132" spans="1:110" hidden="1" outlineLevel="1">
      <c r="A132" s="42" t="s">
        <v>63</v>
      </c>
      <c r="B132" s="43" t="str">
        <f>kod!B19</f>
        <v>I. sziget, jobb közép</v>
      </c>
      <c r="C132" s="43" t="str">
        <f>kod!C19</f>
        <v>Elite Carp Team Brasov</v>
      </c>
      <c r="D132" s="51">
        <f t="shared" si="39"/>
        <v>0</v>
      </c>
      <c r="E132" s="46">
        <f t="shared" si="40"/>
        <v>0</v>
      </c>
      <c r="F132" s="45">
        <f t="shared" si="27"/>
        <v>0</v>
      </c>
      <c r="G132" s="40">
        <f>MAX(J132:BA132)</f>
        <v>0</v>
      </c>
      <c r="H132" s="40"/>
      <c r="I132" s="52" t="s">
        <v>18</v>
      </c>
      <c r="J132" s="15"/>
      <c r="K132" s="15"/>
      <c r="L132" s="15"/>
      <c r="M132" s="16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</row>
    <row r="133" spans="1:110" collapsed="1">
      <c r="A133" s="47" t="s">
        <v>64</v>
      </c>
      <c r="B133" s="48" t="str">
        <f>kod!B20</f>
        <v xml:space="preserve">I. sziget, jobb </v>
      </c>
      <c r="C133" s="48" t="str">
        <f>kod!C20</f>
        <v>CT777 Varna Bulgaria</v>
      </c>
      <c r="D133" s="50">
        <f>SUM(D134:D139)</f>
        <v>143.9</v>
      </c>
      <c r="E133" s="41">
        <f>SUM(E134:E139)</f>
        <v>15</v>
      </c>
      <c r="F133" s="40">
        <f t="shared" si="27"/>
        <v>9.5933333333333337</v>
      </c>
      <c r="G133" s="151">
        <f>MAX(G134:G139)</f>
        <v>13.65</v>
      </c>
      <c r="H133" s="151">
        <f>H137</f>
        <v>9.5250000000000004</v>
      </c>
      <c r="I133" s="53" t="s">
        <v>19</v>
      </c>
      <c r="J133" s="54">
        <f>COUNTIFS($J134:$BB139,"&gt;9,99",$J134:$BB139,"&lt;20")</f>
        <v>8</v>
      </c>
      <c r="K133" s="54">
        <f>COUNTIFS($J134:$BB139,"&gt;19,99")</f>
        <v>0</v>
      </c>
      <c r="L133" s="54">
        <f>COUNTIFS($J137:$BA137,"&gt;4,99",$J137:$BA137,"&lt;9,99")</f>
        <v>1</v>
      </c>
      <c r="M133" s="54">
        <f>COUNTIFS($J137:$BB137,"&gt;9,99")</f>
        <v>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</row>
    <row r="134" spans="1:110" hidden="1" outlineLevel="1">
      <c r="A134" s="42" t="s">
        <v>64</v>
      </c>
      <c r="B134" s="43" t="str">
        <f>kod!B20</f>
        <v xml:space="preserve">I. sziget, jobb </v>
      </c>
      <c r="C134" s="43" t="str">
        <f>kod!C20</f>
        <v>CT777 Varna Bulgaria</v>
      </c>
      <c r="D134" s="51">
        <f t="shared" ref="D134:D139" si="41">SUM(J134:AZ134)</f>
        <v>27.35</v>
      </c>
      <c r="E134" s="46">
        <f t="shared" ref="E134:E139" si="42">COUNT(J134:AZ134)</f>
        <v>3</v>
      </c>
      <c r="F134" s="45">
        <f t="shared" si="27"/>
        <v>9.1166666666666671</v>
      </c>
      <c r="G134" s="40">
        <f>MAX(J134:BA134)</f>
        <v>11.35</v>
      </c>
      <c r="H134" s="40"/>
      <c r="I134" s="52" t="s">
        <v>13</v>
      </c>
      <c r="J134" s="15">
        <v>6.9749999999999996</v>
      </c>
      <c r="K134" s="15">
        <v>9.0250000000000004</v>
      </c>
      <c r="L134" s="15">
        <v>11.35</v>
      </c>
      <c r="M134" s="16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</row>
    <row r="135" spans="1:110" hidden="1" outlineLevel="1">
      <c r="A135" s="42" t="s">
        <v>64</v>
      </c>
      <c r="B135" s="43" t="str">
        <f>kod!B20</f>
        <v xml:space="preserve">I. sziget, jobb </v>
      </c>
      <c r="C135" s="43" t="str">
        <f>kod!C20</f>
        <v>CT777 Varna Bulgaria</v>
      </c>
      <c r="D135" s="51">
        <f t="shared" si="41"/>
        <v>9.6</v>
      </c>
      <c r="E135" s="46">
        <f t="shared" si="42"/>
        <v>1</v>
      </c>
      <c r="F135" s="45">
        <f t="shared" si="27"/>
        <v>9.6</v>
      </c>
      <c r="G135" s="40">
        <f>MAX(J135:BA135)</f>
        <v>9.6</v>
      </c>
      <c r="H135" s="40"/>
      <c r="I135" s="52" t="s">
        <v>14</v>
      </c>
      <c r="J135" s="15">
        <v>9.6</v>
      </c>
      <c r="K135" s="15"/>
      <c r="L135" s="15"/>
      <c r="M135" s="16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</row>
    <row r="136" spans="1:110" hidden="1" outlineLevel="1">
      <c r="A136" s="42" t="s">
        <v>64</v>
      </c>
      <c r="B136" s="43" t="str">
        <f>kod!B20</f>
        <v xml:space="preserve">I. sziget, jobb </v>
      </c>
      <c r="C136" s="43" t="str">
        <f>kod!C20</f>
        <v>CT777 Varna Bulgaria</v>
      </c>
      <c r="D136" s="51">
        <f t="shared" si="41"/>
        <v>12.75</v>
      </c>
      <c r="E136" s="46">
        <f t="shared" si="42"/>
        <v>1</v>
      </c>
      <c r="F136" s="45">
        <f t="shared" si="27"/>
        <v>12.75</v>
      </c>
      <c r="G136" s="40">
        <f>MAX(J136:BA136)</f>
        <v>12.75</v>
      </c>
      <c r="H136" s="40"/>
      <c r="I136" s="52" t="s">
        <v>15</v>
      </c>
      <c r="J136" s="15">
        <v>12.75</v>
      </c>
      <c r="K136" s="15"/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</row>
    <row r="137" spans="1:110" hidden="1" outlineLevel="1">
      <c r="A137" s="42" t="s">
        <v>64</v>
      </c>
      <c r="B137" s="43" t="str">
        <f>kod!B20</f>
        <v xml:space="preserve">I. sziget, jobb </v>
      </c>
      <c r="C137" s="43" t="str">
        <f>kod!C20</f>
        <v>CT777 Varna Bulgaria</v>
      </c>
      <c r="D137" s="51">
        <f t="shared" si="41"/>
        <v>9.5250000000000004</v>
      </c>
      <c r="E137" s="46">
        <f t="shared" si="42"/>
        <v>1</v>
      </c>
      <c r="F137" s="45">
        <f t="shared" si="27"/>
        <v>9.5250000000000004</v>
      </c>
      <c r="G137" s="40"/>
      <c r="H137" s="40">
        <f>MAX(J137:AZ137)</f>
        <v>9.5250000000000004</v>
      </c>
      <c r="I137" s="52" t="s">
        <v>16</v>
      </c>
      <c r="J137" s="15">
        <v>9.5250000000000004</v>
      </c>
      <c r="K137" s="15"/>
      <c r="L137" s="15"/>
      <c r="M137" s="16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</row>
    <row r="138" spans="1:110" hidden="1" outlineLevel="1">
      <c r="A138" s="42" t="s">
        <v>64</v>
      </c>
      <c r="B138" s="43" t="str">
        <f>kod!B20</f>
        <v xml:space="preserve">I. sziget, jobb </v>
      </c>
      <c r="C138" s="43" t="str">
        <f>kod!C20</f>
        <v>CT777 Varna Bulgaria</v>
      </c>
      <c r="D138" s="51">
        <f t="shared" si="41"/>
        <v>74.25</v>
      </c>
      <c r="E138" s="46">
        <f t="shared" si="42"/>
        <v>6</v>
      </c>
      <c r="F138" s="45">
        <f t="shared" si="27"/>
        <v>12.375</v>
      </c>
      <c r="G138" s="40">
        <f>MAX(J138:BA138)</f>
        <v>13.65</v>
      </c>
      <c r="H138" s="40"/>
      <c r="I138" s="52" t="s">
        <v>17</v>
      </c>
      <c r="J138" s="15">
        <v>13.375</v>
      </c>
      <c r="K138" s="15">
        <v>12.95</v>
      </c>
      <c r="L138" s="15">
        <v>10.925000000000001</v>
      </c>
      <c r="M138" s="16">
        <v>13.65</v>
      </c>
      <c r="N138" s="15">
        <v>13.2</v>
      </c>
      <c r="O138" s="15">
        <v>10.15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</row>
    <row r="139" spans="1:110" hidden="1" outlineLevel="1">
      <c r="A139" s="42" t="s">
        <v>64</v>
      </c>
      <c r="B139" s="43" t="str">
        <f>kod!B20</f>
        <v xml:space="preserve">I. sziget, jobb </v>
      </c>
      <c r="C139" s="43" t="str">
        <f>kod!C20</f>
        <v>CT777 Varna Bulgaria</v>
      </c>
      <c r="D139" s="51">
        <f t="shared" si="41"/>
        <v>10.425000000000001</v>
      </c>
      <c r="E139" s="46">
        <f t="shared" si="42"/>
        <v>3</v>
      </c>
      <c r="F139" s="45">
        <f t="shared" si="27"/>
        <v>3.4750000000000001</v>
      </c>
      <c r="G139" s="40">
        <f>MAX(J139:BA139)</f>
        <v>3.6</v>
      </c>
      <c r="H139" s="40"/>
      <c r="I139" s="52" t="s">
        <v>18</v>
      </c>
      <c r="J139" s="15">
        <v>3.6</v>
      </c>
      <c r="K139" s="15">
        <v>3.375</v>
      </c>
      <c r="L139" s="15">
        <v>3.45</v>
      </c>
      <c r="M139" s="16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</row>
    <row r="140" spans="1:110" collapsed="1">
      <c r="A140" s="47" t="s">
        <v>65</v>
      </c>
      <c r="B140" s="48" t="str">
        <f>kod!B21</f>
        <v>I. sziget, jobb külső</v>
      </c>
      <c r="C140" s="48" t="str">
        <f>kod!C21</f>
        <v>Bait Maker Team</v>
      </c>
      <c r="D140" s="50">
        <f>SUM(D141:D146)</f>
        <v>48.75</v>
      </c>
      <c r="E140" s="41">
        <f>SUM(E141:E146)</f>
        <v>5</v>
      </c>
      <c r="F140" s="40">
        <f t="shared" si="27"/>
        <v>9.75</v>
      </c>
      <c r="G140" s="151">
        <f>MAX(G141:G146)</f>
        <v>13.275</v>
      </c>
      <c r="H140" s="151">
        <f>H144</f>
        <v>10.6</v>
      </c>
      <c r="I140" s="53" t="s">
        <v>19</v>
      </c>
      <c r="J140" s="54">
        <f>COUNTIFS($J141:$BB146,"&gt;9,99",$J141:$BB146,"&lt;20")</f>
        <v>2</v>
      </c>
      <c r="K140" s="54">
        <f>COUNTIFS($J141:$BB146,"&gt;19,99")</f>
        <v>0</v>
      </c>
      <c r="L140" s="54">
        <f>COUNTIFS($J144:$BA144,"&gt;4,99",$J144:$BA144,"&lt;9,99")</f>
        <v>0</v>
      </c>
      <c r="M140" s="54">
        <f>COUNTIFS($J144:$BB144,"&gt;9,99")</f>
        <v>1</v>
      </c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</row>
    <row r="141" spans="1:110" hidden="1" outlineLevel="1">
      <c r="A141" s="42" t="s">
        <v>65</v>
      </c>
      <c r="B141" s="43" t="str">
        <f>kod!B21</f>
        <v>I. sziget, jobb külső</v>
      </c>
      <c r="C141" s="43" t="str">
        <f>kod!C21</f>
        <v>Bait Maker Team</v>
      </c>
      <c r="D141" s="51">
        <f t="shared" ref="D141:D146" si="43">SUM(J141:AZ141)</f>
        <v>0</v>
      </c>
      <c r="E141" s="46">
        <f t="shared" ref="E141:E146" si="44">COUNT(J141:AZ141)</f>
        <v>0</v>
      </c>
      <c r="F141" s="45">
        <f t="shared" si="27"/>
        <v>0</v>
      </c>
      <c r="G141" s="40">
        <f>MAX(J141:BA141)</f>
        <v>0</v>
      </c>
      <c r="H141" s="40"/>
      <c r="I141" s="52" t="s">
        <v>13</v>
      </c>
      <c r="J141" s="15"/>
      <c r="K141" s="15"/>
      <c r="L141" s="15"/>
      <c r="M141" s="16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</row>
    <row r="142" spans="1:110" hidden="1" outlineLevel="1">
      <c r="A142" s="42" t="s">
        <v>65</v>
      </c>
      <c r="B142" s="43" t="str">
        <f>kod!B21</f>
        <v>I. sziget, jobb külső</v>
      </c>
      <c r="C142" s="43" t="str">
        <f>kod!C21</f>
        <v>Bait Maker Team</v>
      </c>
      <c r="D142" s="51">
        <f t="shared" si="43"/>
        <v>15.375</v>
      </c>
      <c r="E142" s="46">
        <f t="shared" si="44"/>
        <v>2</v>
      </c>
      <c r="F142" s="45">
        <f t="shared" si="27"/>
        <v>7.6875</v>
      </c>
      <c r="G142" s="40">
        <f>MAX(J142:BA142)</f>
        <v>7.7249999999999996</v>
      </c>
      <c r="H142" s="40"/>
      <c r="I142" s="52" t="s">
        <v>14</v>
      </c>
      <c r="J142" s="15">
        <v>7.7249999999999996</v>
      </c>
      <c r="K142" s="15">
        <v>7.65</v>
      </c>
      <c r="L142" s="15"/>
      <c r="M142" s="16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</row>
    <row r="143" spans="1:110" hidden="1" outlineLevel="1">
      <c r="A143" s="42" t="s">
        <v>65</v>
      </c>
      <c r="B143" s="43" t="str">
        <f>kod!B21</f>
        <v>I. sziget, jobb külső</v>
      </c>
      <c r="C143" s="43" t="str">
        <f>kod!C21</f>
        <v>Bait Maker Team</v>
      </c>
      <c r="D143" s="51">
        <f t="shared" si="43"/>
        <v>0</v>
      </c>
      <c r="E143" s="46">
        <f t="shared" si="44"/>
        <v>0</v>
      </c>
      <c r="F143" s="45">
        <f t="shared" si="27"/>
        <v>0</v>
      </c>
      <c r="G143" s="40">
        <f>MAX(J143:BA143)</f>
        <v>0</v>
      </c>
      <c r="H143" s="40"/>
      <c r="I143" s="52" t="s">
        <v>15</v>
      </c>
      <c r="J143" s="15"/>
      <c r="K143" s="15"/>
      <c r="L143" s="15"/>
      <c r="M143" s="16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</row>
    <row r="144" spans="1:110" hidden="1" outlineLevel="1">
      <c r="A144" s="42" t="s">
        <v>65</v>
      </c>
      <c r="B144" s="43" t="str">
        <f>kod!B21</f>
        <v>I. sziget, jobb külső</v>
      </c>
      <c r="C144" s="43" t="str">
        <f>kod!C21</f>
        <v>Bait Maker Team</v>
      </c>
      <c r="D144" s="51">
        <f t="shared" si="43"/>
        <v>10.6</v>
      </c>
      <c r="E144" s="46">
        <f t="shared" si="44"/>
        <v>1</v>
      </c>
      <c r="F144" s="45">
        <f t="shared" si="27"/>
        <v>10.6</v>
      </c>
      <c r="G144" s="40"/>
      <c r="H144" s="40">
        <f>MAX(J144:AZ144)</f>
        <v>10.6</v>
      </c>
      <c r="I144" s="52" t="s">
        <v>16</v>
      </c>
      <c r="J144" s="15">
        <v>10.6</v>
      </c>
      <c r="K144" s="15"/>
      <c r="L144" s="15"/>
      <c r="M144" s="16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</row>
    <row r="145" spans="1:110" hidden="1" outlineLevel="1">
      <c r="A145" s="42" t="s">
        <v>65</v>
      </c>
      <c r="B145" s="43" t="str">
        <f>kod!B21</f>
        <v>I. sziget, jobb külső</v>
      </c>
      <c r="C145" s="43" t="str">
        <f>kod!C21</f>
        <v>Bait Maker Team</v>
      </c>
      <c r="D145" s="51">
        <f t="shared" si="43"/>
        <v>22.774999999999999</v>
      </c>
      <c r="E145" s="46">
        <f t="shared" si="44"/>
        <v>2</v>
      </c>
      <c r="F145" s="45">
        <f t="shared" si="27"/>
        <v>11.387499999999999</v>
      </c>
      <c r="G145" s="40">
        <f>MAX(J145:BA145)</f>
        <v>13.275</v>
      </c>
      <c r="H145" s="40"/>
      <c r="I145" s="52" t="s">
        <v>17</v>
      </c>
      <c r="J145" s="15">
        <v>9.5</v>
      </c>
      <c r="K145" s="15">
        <v>13.275</v>
      </c>
      <c r="L145" s="15"/>
      <c r="M145" s="16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</row>
    <row r="146" spans="1:110" hidden="1" outlineLevel="1">
      <c r="A146" s="42" t="s">
        <v>65</v>
      </c>
      <c r="B146" s="43" t="str">
        <f>kod!B21</f>
        <v>I. sziget, jobb külső</v>
      </c>
      <c r="C146" s="43" t="str">
        <f>kod!C21</f>
        <v>Bait Maker Team</v>
      </c>
      <c r="D146" s="51">
        <f t="shared" si="43"/>
        <v>0</v>
      </c>
      <c r="E146" s="46">
        <f t="shared" si="44"/>
        <v>0</v>
      </c>
      <c r="F146" s="45">
        <f t="shared" si="27"/>
        <v>0</v>
      </c>
      <c r="G146" s="40">
        <f>MAX(J146:BA146)</f>
        <v>0</v>
      </c>
      <c r="H146" s="40"/>
      <c r="I146" s="52" t="s">
        <v>18</v>
      </c>
      <c r="J146" s="15"/>
      <c r="K146" s="15"/>
      <c r="L146" s="15"/>
      <c r="M146" s="16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</row>
    <row r="147" spans="1:110" collapsed="1">
      <c r="A147" s="47" t="s">
        <v>66</v>
      </c>
      <c r="B147" s="48" t="str">
        <f>kod!B22</f>
        <v>Felező-spicc, bal</v>
      </c>
      <c r="C147" s="48" t="str">
        <f>kod!C22</f>
        <v>SBS - SziKo Team</v>
      </c>
      <c r="D147" s="50">
        <f>SUM(D148:D153)</f>
        <v>51.099999999999994</v>
      </c>
      <c r="E147" s="122">
        <f>SUM(E148:E153)</f>
        <v>7</v>
      </c>
      <c r="F147" s="50">
        <f t="shared" si="27"/>
        <v>7.2999999999999989</v>
      </c>
      <c r="G147" s="151">
        <f>MAX(G148:G153)</f>
        <v>9.0250000000000004</v>
      </c>
      <c r="H147" s="151">
        <f>H151</f>
        <v>12.4</v>
      </c>
      <c r="I147" s="53" t="s">
        <v>19</v>
      </c>
      <c r="J147" s="54">
        <f>COUNTIFS($J148:$BB153,"&gt;9,99",$J148:$BB153,"&lt;20")</f>
        <v>1</v>
      </c>
      <c r="K147" s="54">
        <f>COUNTIFS($J148:$BB153,"&gt;19,99")</f>
        <v>0</v>
      </c>
      <c r="L147" s="54">
        <f>COUNTIFS($J151:$BA151,"&gt;4,99",$J151:$BA151,"&lt;9,99")</f>
        <v>0</v>
      </c>
      <c r="M147" s="54">
        <f>COUNTIFS($J151:$BB151,"&gt;9,99")</f>
        <v>1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</row>
    <row r="148" spans="1:110" hidden="1" outlineLevel="1">
      <c r="A148" s="42" t="s">
        <v>66</v>
      </c>
      <c r="B148" s="43" t="str">
        <f>kod!B22</f>
        <v>Felező-spicc, bal</v>
      </c>
      <c r="C148" s="43" t="str">
        <f>kod!C22</f>
        <v>SBS - SziKo Team</v>
      </c>
      <c r="D148" s="45">
        <f t="shared" ref="D148:D153" si="45">SUM(J148:AZ148)</f>
        <v>6.9</v>
      </c>
      <c r="E148" s="46">
        <f t="shared" ref="E148:E160" si="46">COUNT(J148:AZ148)</f>
        <v>1</v>
      </c>
      <c r="F148" s="45">
        <f t="shared" si="27"/>
        <v>6.9</v>
      </c>
      <c r="G148" s="40">
        <f>MAX(J148:BA148)</f>
        <v>6.9</v>
      </c>
      <c r="H148" s="40"/>
      <c r="I148" s="62" t="s">
        <v>13</v>
      </c>
      <c r="J148" s="15">
        <v>6.9</v>
      </c>
      <c r="K148" s="15"/>
      <c r="L148" s="15"/>
      <c r="M148" s="16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</row>
    <row r="149" spans="1:110" hidden="1" outlineLevel="1">
      <c r="A149" s="42" t="s">
        <v>66</v>
      </c>
      <c r="B149" s="43" t="str">
        <f>kod!B22</f>
        <v>Felező-spicc, bal</v>
      </c>
      <c r="C149" s="43" t="str">
        <f>kod!C22</f>
        <v>SBS - SziKo Team</v>
      </c>
      <c r="D149" s="51">
        <f t="shared" si="45"/>
        <v>31.799999999999997</v>
      </c>
      <c r="E149" s="46">
        <f t="shared" si="46"/>
        <v>5</v>
      </c>
      <c r="F149" s="45">
        <f t="shared" ref="F149:F160" si="47">IF(E149=0,0,D149/E149)</f>
        <v>6.3599999999999994</v>
      </c>
      <c r="G149" s="40">
        <f>MAX(J149:BA149)</f>
        <v>9.0250000000000004</v>
      </c>
      <c r="H149" s="40"/>
      <c r="I149" s="52" t="s">
        <v>14</v>
      </c>
      <c r="J149" s="15">
        <v>5.35</v>
      </c>
      <c r="K149" s="15">
        <v>6.2750000000000004</v>
      </c>
      <c r="L149" s="15">
        <v>9.0250000000000004</v>
      </c>
      <c r="M149" s="16">
        <v>6.3</v>
      </c>
      <c r="N149" s="15">
        <v>4.8499999999999996</v>
      </c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</row>
    <row r="150" spans="1:110" hidden="1" outlineLevel="1">
      <c r="A150" s="42" t="s">
        <v>66</v>
      </c>
      <c r="B150" s="43" t="str">
        <f>kod!B22</f>
        <v>Felező-spicc, bal</v>
      </c>
      <c r="C150" s="43" t="str">
        <f>kod!C22</f>
        <v>SBS - SziKo Team</v>
      </c>
      <c r="D150" s="51">
        <f t="shared" si="45"/>
        <v>0</v>
      </c>
      <c r="E150" s="46">
        <f t="shared" si="46"/>
        <v>0</v>
      </c>
      <c r="F150" s="45">
        <f t="shared" si="47"/>
        <v>0</v>
      </c>
      <c r="G150" s="40">
        <f>MAX(J150:BA150)</f>
        <v>0</v>
      </c>
      <c r="H150" s="40"/>
      <c r="I150" s="52" t="s">
        <v>15</v>
      </c>
      <c r="J150" s="15"/>
      <c r="K150" s="15"/>
      <c r="L150" s="15"/>
      <c r="M150" s="16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</row>
    <row r="151" spans="1:110" hidden="1" outlineLevel="1">
      <c r="A151" s="42" t="s">
        <v>66</v>
      </c>
      <c r="B151" s="43" t="str">
        <f>kod!B22</f>
        <v>Felező-spicc, bal</v>
      </c>
      <c r="C151" s="43" t="str">
        <f>kod!C22</f>
        <v>SBS - SziKo Team</v>
      </c>
      <c r="D151" s="51">
        <f t="shared" si="45"/>
        <v>12.4</v>
      </c>
      <c r="E151" s="46">
        <f t="shared" si="46"/>
        <v>1</v>
      </c>
      <c r="F151" s="45">
        <f t="shared" si="47"/>
        <v>12.4</v>
      </c>
      <c r="G151" s="40"/>
      <c r="H151" s="40">
        <f>MAX(J151:AZ151)</f>
        <v>12.4</v>
      </c>
      <c r="I151" s="52" t="s">
        <v>16</v>
      </c>
      <c r="J151" s="15">
        <v>12.4</v>
      </c>
      <c r="K151" s="15"/>
      <c r="L151" s="15"/>
      <c r="M151" s="16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</row>
    <row r="152" spans="1:110" hidden="1" outlineLevel="1">
      <c r="A152" s="42" t="s">
        <v>66</v>
      </c>
      <c r="B152" s="43" t="str">
        <f>kod!B22</f>
        <v>Felező-spicc, bal</v>
      </c>
      <c r="C152" s="43" t="str">
        <f>kod!C22</f>
        <v>SBS - SziKo Team</v>
      </c>
      <c r="D152" s="51">
        <f t="shared" si="45"/>
        <v>0</v>
      </c>
      <c r="E152" s="46">
        <f t="shared" si="46"/>
        <v>0</v>
      </c>
      <c r="F152" s="45">
        <f t="shared" si="47"/>
        <v>0</v>
      </c>
      <c r="G152" s="40">
        <f>MAX(J152:BA152)</f>
        <v>0</v>
      </c>
      <c r="H152" s="40"/>
      <c r="I152" s="52" t="s">
        <v>17</v>
      </c>
      <c r="J152" s="15"/>
      <c r="K152" s="15"/>
      <c r="L152" s="15"/>
      <c r="M152" s="16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</row>
    <row r="153" spans="1:110" hidden="1" outlineLevel="1">
      <c r="A153" s="42" t="s">
        <v>66</v>
      </c>
      <c r="B153" s="43" t="str">
        <f>kod!B22</f>
        <v>Felező-spicc, bal</v>
      </c>
      <c r="C153" s="43" t="str">
        <f>kod!C22</f>
        <v>SBS - SziKo Team</v>
      </c>
      <c r="D153" s="51">
        <f t="shared" si="45"/>
        <v>0</v>
      </c>
      <c r="E153" s="46">
        <f t="shared" si="46"/>
        <v>0</v>
      </c>
      <c r="F153" s="45">
        <f t="shared" si="47"/>
        <v>0</v>
      </c>
      <c r="G153" s="40">
        <f>MAX(J153:BA153)</f>
        <v>0</v>
      </c>
      <c r="H153" s="40"/>
      <c r="I153" s="52" t="s">
        <v>18</v>
      </c>
      <c r="J153" s="15"/>
      <c r="K153" s="15"/>
      <c r="L153" s="15"/>
      <c r="M153" s="16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</row>
    <row r="154" spans="1:110" ht="15.75" collapsed="1" thickBot="1">
      <c r="A154" s="47" t="s">
        <v>178</v>
      </c>
      <c r="B154" s="48" t="str">
        <f>kod!B23</f>
        <v>Felező-spicc, közép</v>
      </c>
      <c r="C154" s="48" t="str">
        <f>kod!C23</f>
        <v>Síp Carp Team</v>
      </c>
      <c r="D154" s="50">
        <f>SUM(D155:D160)</f>
        <v>30.324999999999999</v>
      </c>
      <c r="E154" s="122">
        <f>SUM(E155:E160)</f>
        <v>5</v>
      </c>
      <c r="F154" s="50">
        <f t="shared" si="47"/>
        <v>6.0649999999999995</v>
      </c>
      <c r="G154" s="151">
        <f>MAX(G155:G160)</f>
        <v>6.85</v>
      </c>
      <c r="H154" s="151">
        <f>H158</f>
        <v>0</v>
      </c>
      <c r="I154" s="53" t="s">
        <v>19</v>
      </c>
      <c r="J154" s="54">
        <f>COUNTIFS($J155:$BB160,"&gt;9,99",$J155:$BB160,"&lt;20")</f>
        <v>0</v>
      </c>
      <c r="K154" s="54">
        <f>COUNTIFS($J155:$BB160,"&gt;19,99")</f>
        <v>0</v>
      </c>
      <c r="L154" s="54">
        <f>COUNTIFS($J158:$BA158,"&gt;4,99",$J158:$BA158,"&lt;9,99")</f>
        <v>0</v>
      </c>
      <c r="M154" s="54">
        <f>COUNTIFS($J158:$BB158,"&gt;9,99")</f>
        <v>0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</row>
    <row r="155" spans="1:110" hidden="1" outlineLevel="1">
      <c r="A155" s="42" t="s">
        <v>178</v>
      </c>
      <c r="B155" s="43" t="str">
        <f>kod!B23</f>
        <v>Felező-spicc, közép</v>
      </c>
      <c r="C155" s="43" t="str">
        <f>kod!C23</f>
        <v>Síp Carp Team</v>
      </c>
      <c r="D155" s="246">
        <f t="shared" ref="D155:D160" si="48">SUM(J155:AZ155)</f>
        <v>13.149999999999999</v>
      </c>
      <c r="E155" s="247">
        <f t="shared" si="46"/>
        <v>2</v>
      </c>
      <c r="F155" s="51">
        <f t="shared" si="47"/>
        <v>6.5749999999999993</v>
      </c>
      <c r="G155" s="50">
        <f t="shared" ref="G155:G157" si="49">MAX(J155:BA155)</f>
        <v>6.85</v>
      </c>
      <c r="H155" s="50"/>
      <c r="I155" s="62" t="s">
        <v>13</v>
      </c>
      <c r="J155" s="15">
        <v>6.85</v>
      </c>
      <c r="K155" s="15">
        <v>6.3</v>
      </c>
      <c r="L155" s="15"/>
      <c r="M155" s="16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</row>
    <row r="156" spans="1:110" hidden="1" outlineLevel="1">
      <c r="A156" s="42" t="s">
        <v>178</v>
      </c>
      <c r="B156" s="43" t="str">
        <f>kod!B23</f>
        <v>Felező-spicc, közép</v>
      </c>
      <c r="C156" s="43" t="str">
        <f>kod!C23</f>
        <v>Síp Carp Team</v>
      </c>
      <c r="D156" s="246">
        <f t="shared" si="48"/>
        <v>17.175000000000001</v>
      </c>
      <c r="E156" s="247">
        <f t="shared" si="46"/>
        <v>3</v>
      </c>
      <c r="F156" s="51">
        <f t="shared" si="47"/>
        <v>5.7250000000000005</v>
      </c>
      <c r="G156" s="50">
        <f t="shared" si="49"/>
        <v>6.1</v>
      </c>
      <c r="H156" s="50"/>
      <c r="I156" s="52" t="s">
        <v>14</v>
      </c>
      <c r="J156" s="15">
        <v>5.75</v>
      </c>
      <c r="K156" s="15">
        <v>6.1</v>
      </c>
      <c r="L156" s="15">
        <v>5.3250000000000002</v>
      </c>
      <c r="M156" s="16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</row>
    <row r="157" spans="1:110" hidden="1" outlineLevel="1">
      <c r="A157" s="42" t="s">
        <v>178</v>
      </c>
      <c r="B157" s="43" t="str">
        <f>kod!B23</f>
        <v>Felező-spicc, közép</v>
      </c>
      <c r="C157" s="43" t="str">
        <f>kod!C23</f>
        <v>Síp Carp Team</v>
      </c>
      <c r="D157" s="246">
        <f t="shared" si="48"/>
        <v>0</v>
      </c>
      <c r="E157" s="247">
        <f t="shared" si="46"/>
        <v>0</v>
      </c>
      <c r="F157" s="51">
        <f t="shared" si="47"/>
        <v>0</v>
      </c>
      <c r="G157" s="50">
        <f t="shared" si="49"/>
        <v>0</v>
      </c>
      <c r="H157" s="50"/>
      <c r="I157" s="52" t="s">
        <v>15</v>
      </c>
      <c r="J157" s="15"/>
      <c r="K157" s="15"/>
      <c r="L157" s="15"/>
      <c r="M157" s="16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</row>
    <row r="158" spans="1:110" hidden="1" outlineLevel="1">
      <c r="A158" s="42" t="s">
        <v>178</v>
      </c>
      <c r="B158" s="43" t="str">
        <f>kod!B23</f>
        <v>Felező-spicc, közép</v>
      </c>
      <c r="C158" s="43" t="str">
        <f>kod!C23</f>
        <v>Síp Carp Team</v>
      </c>
      <c r="D158" s="246">
        <f t="shared" si="48"/>
        <v>0</v>
      </c>
      <c r="E158" s="247">
        <f t="shared" si="46"/>
        <v>0</v>
      </c>
      <c r="F158" s="51">
        <f t="shared" si="47"/>
        <v>0</v>
      </c>
      <c r="G158" s="50"/>
      <c r="H158" s="50">
        <f>MAX(J158:AZ158)</f>
        <v>0</v>
      </c>
      <c r="I158" s="52" t="s">
        <v>16</v>
      </c>
      <c r="J158" s="15"/>
      <c r="K158" s="15"/>
      <c r="L158" s="15"/>
      <c r="M158" s="16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</row>
    <row r="159" spans="1:110" hidden="1" outlineLevel="1">
      <c r="A159" s="42" t="s">
        <v>178</v>
      </c>
      <c r="B159" s="43" t="str">
        <f>kod!B23</f>
        <v>Felező-spicc, közép</v>
      </c>
      <c r="C159" s="43" t="str">
        <f>kod!C23</f>
        <v>Síp Carp Team</v>
      </c>
      <c r="D159" s="246">
        <f t="shared" si="48"/>
        <v>0</v>
      </c>
      <c r="E159" s="247">
        <f t="shared" si="46"/>
        <v>0</v>
      </c>
      <c r="F159" s="51">
        <f t="shared" si="47"/>
        <v>0</v>
      </c>
      <c r="G159" s="50">
        <f t="shared" ref="G159:G160" si="50">MAX(J159:BA159)</f>
        <v>0</v>
      </c>
      <c r="H159" s="50"/>
      <c r="I159" s="52" t="s">
        <v>17</v>
      </c>
      <c r="J159" s="15"/>
      <c r="K159" s="15"/>
      <c r="L159" s="15"/>
      <c r="M159" s="16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</row>
    <row r="160" spans="1:110" ht="15.75" hidden="1" outlineLevel="1" thickBot="1">
      <c r="A160" s="42" t="s">
        <v>178</v>
      </c>
      <c r="B160" s="43" t="str">
        <f>kod!B23</f>
        <v>Felező-spicc, közép</v>
      </c>
      <c r="C160" s="43" t="str">
        <f>kod!C23</f>
        <v>Síp Carp Team</v>
      </c>
      <c r="D160" s="246">
        <f t="shared" si="48"/>
        <v>0</v>
      </c>
      <c r="E160" s="247">
        <f t="shared" si="46"/>
        <v>0</v>
      </c>
      <c r="F160" s="51">
        <f t="shared" si="47"/>
        <v>0</v>
      </c>
      <c r="G160" s="50">
        <f t="shared" si="50"/>
        <v>0</v>
      </c>
      <c r="H160" s="50"/>
      <c r="I160" s="52" t="s">
        <v>18</v>
      </c>
      <c r="J160" s="15"/>
      <c r="K160" s="15"/>
      <c r="L160" s="15"/>
      <c r="M160" s="16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</row>
    <row r="161" spans="1:110" ht="15.75" collapsed="1" thickTop="1">
      <c r="A161" s="90" t="s">
        <v>67</v>
      </c>
      <c r="B161" s="91" t="str">
        <f>kod!B24</f>
        <v>Gát, sekély víz</v>
      </c>
      <c r="C161" s="91" t="str">
        <f>kod!C24</f>
        <v>Carp Fever Bulgaria</v>
      </c>
      <c r="D161" s="128">
        <f>SUM(D162:D167)</f>
        <v>26.424999999999997</v>
      </c>
      <c r="E161" s="129">
        <f>SUM(E162:E167)</f>
        <v>3</v>
      </c>
      <c r="F161" s="128">
        <f>IF(E161=0,0,D161/E161)</f>
        <v>8.8083333333333318</v>
      </c>
      <c r="G161" s="155">
        <f>MAX(G162:G167)</f>
        <v>11.025</v>
      </c>
      <c r="H161" s="155">
        <f>H165</f>
        <v>0</v>
      </c>
      <c r="I161" s="130" t="s">
        <v>19</v>
      </c>
      <c r="J161" s="131">
        <f>COUNTIFS($J162:$BB167,"&gt;9,99",$J162:$BB167,"&lt;20")</f>
        <v>1</v>
      </c>
      <c r="K161" s="131">
        <f>COUNTIFS($J162:$BB167,"&gt;19,99")</f>
        <v>0</v>
      </c>
      <c r="L161" s="131">
        <f>COUNTIFS($J165:$BA165,"&gt;4,99",$J165:$BA165,"&lt;9,99")</f>
        <v>0</v>
      </c>
      <c r="M161" s="131">
        <f>COUNTIFS($J165:$BB165,"&gt;9,99")</f>
        <v>0</v>
      </c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</row>
    <row r="162" spans="1:110" ht="15" hidden="1" customHeight="1" outlineLevel="1">
      <c r="A162" s="94" t="s">
        <v>67</v>
      </c>
      <c r="B162" s="95" t="str">
        <f>kod!B24</f>
        <v>Gát, sekély víz</v>
      </c>
      <c r="C162" s="95" t="str">
        <f>kod!C24</f>
        <v>Carp Fever Bulgaria</v>
      </c>
      <c r="D162" s="96">
        <f t="shared" ref="D162:D167" si="51">SUM(J162:AZ162)</f>
        <v>0</v>
      </c>
      <c r="E162" s="97">
        <f t="shared" ref="E162:E167" si="52">COUNT(J162:AZ162)</f>
        <v>0</v>
      </c>
      <c r="F162" s="96">
        <f t="shared" ref="F162:F225" si="53">IF(E162=0,0,D162/E162)</f>
        <v>0</v>
      </c>
      <c r="G162" s="92">
        <f>MAX(J162:BA162)</f>
        <v>0</v>
      </c>
      <c r="H162" s="92"/>
      <c r="I162" s="98" t="s">
        <v>13</v>
      </c>
      <c r="J162" s="15"/>
      <c r="K162" s="15"/>
      <c r="L162" s="15"/>
      <c r="M162" s="16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</row>
    <row r="163" spans="1:110" ht="15" hidden="1" customHeight="1" outlineLevel="1">
      <c r="A163" s="94" t="s">
        <v>67</v>
      </c>
      <c r="B163" s="95" t="str">
        <f>kod!B24</f>
        <v>Gát, sekély víz</v>
      </c>
      <c r="C163" s="95" t="str">
        <f>kod!C24</f>
        <v>Carp Fever Bulgaria</v>
      </c>
      <c r="D163" s="96">
        <f t="shared" si="51"/>
        <v>15.399999999999999</v>
      </c>
      <c r="E163" s="97">
        <f t="shared" si="52"/>
        <v>2</v>
      </c>
      <c r="F163" s="96">
        <f t="shared" si="53"/>
        <v>7.6999999999999993</v>
      </c>
      <c r="G163" s="92">
        <f>MAX(J163:BA163)</f>
        <v>9.1999999999999993</v>
      </c>
      <c r="H163" s="92"/>
      <c r="I163" s="98" t="s">
        <v>14</v>
      </c>
      <c r="J163" s="15">
        <v>9.1999999999999993</v>
      </c>
      <c r="K163" s="15">
        <v>6.2</v>
      </c>
      <c r="L163" s="15"/>
      <c r="M163" s="16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</row>
    <row r="164" spans="1:110" ht="15" hidden="1" customHeight="1" outlineLevel="1">
      <c r="A164" s="94" t="s">
        <v>67</v>
      </c>
      <c r="B164" s="95" t="str">
        <f>kod!B24</f>
        <v>Gát, sekély víz</v>
      </c>
      <c r="C164" s="95" t="str">
        <f>kod!C24</f>
        <v>Carp Fever Bulgaria</v>
      </c>
      <c r="D164" s="96">
        <f t="shared" si="51"/>
        <v>11.025</v>
      </c>
      <c r="E164" s="97">
        <f t="shared" si="52"/>
        <v>1</v>
      </c>
      <c r="F164" s="96">
        <f t="shared" si="53"/>
        <v>11.025</v>
      </c>
      <c r="G164" s="92">
        <f>MAX(J164:BA164)</f>
        <v>11.025</v>
      </c>
      <c r="H164" s="92"/>
      <c r="I164" s="98" t="s">
        <v>15</v>
      </c>
      <c r="J164" s="15">
        <v>11.025</v>
      </c>
      <c r="K164" s="15"/>
      <c r="L164" s="15"/>
      <c r="M164" s="16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</row>
    <row r="165" spans="1:110" ht="15" hidden="1" customHeight="1" outlineLevel="1">
      <c r="A165" s="94" t="s">
        <v>67</v>
      </c>
      <c r="B165" s="95" t="str">
        <f>kod!B24</f>
        <v>Gát, sekély víz</v>
      </c>
      <c r="C165" s="95" t="str">
        <f>kod!C24</f>
        <v>Carp Fever Bulgaria</v>
      </c>
      <c r="D165" s="96">
        <f t="shared" si="51"/>
        <v>0</v>
      </c>
      <c r="E165" s="97">
        <f t="shared" si="52"/>
        <v>0</v>
      </c>
      <c r="F165" s="96">
        <f t="shared" si="53"/>
        <v>0</v>
      </c>
      <c r="G165" s="92"/>
      <c r="H165" s="92">
        <f>MAX(J165:AZ165)</f>
        <v>0</v>
      </c>
      <c r="I165" s="98" t="s">
        <v>16</v>
      </c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</row>
    <row r="166" spans="1:110" ht="15" hidden="1" customHeight="1" outlineLevel="1">
      <c r="A166" s="94" t="s">
        <v>67</v>
      </c>
      <c r="B166" s="95" t="str">
        <f>kod!B24</f>
        <v>Gát, sekély víz</v>
      </c>
      <c r="C166" s="95" t="str">
        <f>kod!C24</f>
        <v>Carp Fever Bulgaria</v>
      </c>
      <c r="D166" s="96">
        <f t="shared" si="51"/>
        <v>0</v>
      </c>
      <c r="E166" s="97">
        <f t="shared" si="52"/>
        <v>0</v>
      </c>
      <c r="F166" s="96">
        <f t="shared" si="53"/>
        <v>0</v>
      </c>
      <c r="G166" s="92">
        <f>MAX(J166:BA166)</f>
        <v>0</v>
      </c>
      <c r="H166" s="92"/>
      <c r="I166" s="98" t="s">
        <v>17</v>
      </c>
      <c r="J166" s="15"/>
      <c r="K166" s="15"/>
      <c r="L166" s="15"/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</row>
    <row r="167" spans="1:110" ht="15" hidden="1" customHeight="1" outlineLevel="1">
      <c r="A167" s="94" t="s">
        <v>67</v>
      </c>
      <c r="B167" s="95" t="str">
        <f>kod!B24</f>
        <v>Gát, sekély víz</v>
      </c>
      <c r="C167" s="95" t="str">
        <f>kod!C24</f>
        <v>Carp Fever Bulgaria</v>
      </c>
      <c r="D167" s="96">
        <f t="shared" si="51"/>
        <v>0</v>
      </c>
      <c r="E167" s="97">
        <f t="shared" si="52"/>
        <v>0</v>
      </c>
      <c r="F167" s="96">
        <f t="shared" si="53"/>
        <v>0</v>
      </c>
      <c r="G167" s="92">
        <f>MAX(J167:BA167)</f>
        <v>0</v>
      </c>
      <c r="H167" s="92"/>
      <c r="I167" s="98" t="s">
        <v>18</v>
      </c>
      <c r="J167" s="15"/>
      <c r="K167" s="15"/>
      <c r="L167" s="15"/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</row>
    <row r="168" spans="1:110" collapsed="1">
      <c r="A168" s="99" t="s">
        <v>68</v>
      </c>
      <c r="B168" s="100" t="str">
        <f>kod!B25</f>
        <v>Gát, sekély víz</v>
      </c>
      <c r="C168" s="100" t="str">
        <f>kod!C25</f>
        <v>Carpfriends Ennstal-Austria</v>
      </c>
      <c r="D168" s="101">
        <f>SUM(D169:D174)</f>
        <v>55.449999999999996</v>
      </c>
      <c r="E168" s="93">
        <f>SUM(E169:E174)</f>
        <v>7</v>
      </c>
      <c r="F168" s="92">
        <f t="shared" si="53"/>
        <v>7.9214285714285708</v>
      </c>
      <c r="G168" s="153">
        <f>MAX(G169:G174)</f>
        <v>14.2</v>
      </c>
      <c r="H168" s="153">
        <f>H172</f>
        <v>8.1</v>
      </c>
      <c r="I168" s="102" t="s">
        <v>19</v>
      </c>
      <c r="J168" s="105">
        <f>COUNTIFS($J169:$BB174,"&gt;9,99",$J169:$BB174,"&lt;20")</f>
        <v>1</v>
      </c>
      <c r="K168" s="105">
        <f>COUNTIFS($J169:$BB174,"&gt;19,99")</f>
        <v>0</v>
      </c>
      <c r="L168" s="105">
        <f>COUNTIFS($J172:$BA172,"&gt;4,99",$J172:$BA172,"&lt;9,99")</f>
        <v>1</v>
      </c>
      <c r="M168" s="105">
        <f>COUNTIFS($J172:$BB172,"&gt;9,99")</f>
        <v>0</v>
      </c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</row>
    <row r="169" spans="1:110" hidden="1" outlineLevel="1">
      <c r="A169" s="94" t="s">
        <v>68</v>
      </c>
      <c r="B169" s="95" t="str">
        <f>kod!B25</f>
        <v>Gát, sekély víz</v>
      </c>
      <c r="C169" s="95" t="str">
        <f>kod!C25</f>
        <v>Carpfriends Ennstal-Austria</v>
      </c>
      <c r="D169" s="103">
        <f t="shared" ref="D169:D174" si="54">SUM(J169:AZ169)</f>
        <v>0</v>
      </c>
      <c r="E169" s="97">
        <f t="shared" ref="E169:E174" si="55">COUNT(J169:AZ169)</f>
        <v>0</v>
      </c>
      <c r="F169" s="96">
        <f t="shared" si="53"/>
        <v>0</v>
      </c>
      <c r="G169" s="92">
        <f>MAX(J169:BA169)</f>
        <v>0</v>
      </c>
      <c r="H169" s="92"/>
      <c r="I169" s="98" t="s">
        <v>13</v>
      </c>
      <c r="J169" s="15"/>
      <c r="K169" s="15"/>
      <c r="L169" s="15"/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</row>
    <row r="170" spans="1:110" hidden="1" outlineLevel="1">
      <c r="A170" s="94" t="s">
        <v>68</v>
      </c>
      <c r="B170" s="95" t="str">
        <f>kod!B25</f>
        <v>Gát, sekély víz</v>
      </c>
      <c r="C170" s="95" t="str">
        <f>kod!C25</f>
        <v>Carpfriends Ennstal-Austria</v>
      </c>
      <c r="D170" s="103">
        <f t="shared" si="54"/>
        <v>17.774999999999999</v>
      </c>
      <c r="E170" s="97">
        <f t="shared" si="55"/>
        <v>2</v>
      </c>
      <c r="F170" s="96">
        <f t="shared" si="53"/>
        <v>8.8874999999999993</v>
      </c>
      <c r="G170" s="92">
        <f>MAX(J170:BA170)</f>
        <v>9.6</v>
      </c>
      <c r="H170" s="92"/>
      <c r="I170" s="98" t="s">
        <v>14</v>
      </c>
      <c r="J170" s="15">
        <v>9.6</v>
      </c>
      <c r="K170" s="15">
        <v>8.1750000000000007</v>
      </c>
      <c r="L170" s="15"/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</row>
    <row r="171" spans="1:110" hidden="1" outlineLevel="1">
      <c r="A171" s="94" t="s">
        <v>68</v>
      </c>
      <c r="B171" s="95" t="str">
        <f>kod!B25</f>
        <v>Gát, sekély víz</v>
      </c>
      <c r="C171" s="95" t="str">
        <f>kod!C25</f>
        <v>Carpfriends Ennstal-Austria</v>
      </c>
      <c r="D171" s="103">
        <f t="shared" si="54"/>
        <v>29.574999999999999</v>
      </c>
      <c r="E171" s="97">
        <f t="shared" si="55"/>
        <v>4</v>
      </c>
      <c r="F171" s="96">
        <f t="shared" si="53"/>
        <v>7.3937499999999998</v>
      </c>
      <c r="G171" s="92">
        <f>MAX(J171:BA171)</f>
        <v>14.2</v>
      </c>
      <c r="H171" s="92"/>
      <c r="I171" s="98" t="s">
        <v>15</v>
      </c>
      <c r="J171" s="15">
        <v>5.75</v>
      </c>
      <c r="K171" s="15">
        <v>1.075</v>
      </c>
      <c r="L171" s="15">
        <v>14.2</v>
      </c>
      <c r="M171" s="16">
        <v>8.5500000000000007</v>
      </c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</row>
    <row r="172" spans="1:110" hidden="1" outlineLevel="1">
      <c r="A172" s="94" t="s">
        <v>68</v>
      </c>
      <c r="B172" s="95" t="str">
        <f>kod!B25</f>
        <v>Gát, sekély víz</v>
      </c>
      <c r="C172" s="95" t="str">
        <f>kod!C25</f>
        <v>Carpfriends Ennstal-Austria</v>
      </c>
      <c r="D172" s="103">
        <f t="shared" si="54"/>
        <v>8.1</v>
      </c>
      <c r="E172" s="97">
        <f t="shared" si="55"/>
        <v>1</v>
      </c>
      <c r="F172" s="96">
        <f t="shared" si="53"/>
        <v>8.1</v>
      </c>
      <c r="G172" s="92"/>
      <c r="H172" s="92">
        <f>MAX(J172:AZ172)</f>
        <v>8.1</v>
      </c>
      <c r="I172" s="98" t="s">
        <v>16</v>
      </c>
      <c r="J172" s="15">
        <v>8.1</v>
      </c>
      <c r="K172" s="15"/>
      <c r="L172" s="15"/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</row>
    <row r="173" spans="1:110" hidden="1" outlineLevel="1">
      <c r="A173" s="94" t="s">
        <v>68</v>
      </c>
      <c r="B173" s="95" t="str">
        <f>kod!B25</f>
        <v>Gát, sekély víz</v>
      </c>
      <c r="C173" s="95" t="str">
        <f>kod!C25</f>
        <v>Carpfriends Ennstal-Austria</v>
      </c>
      <c r="D173" s="103">
        <f t="shared" si="54"/>
        <v>0</v>
      </c>
      <c r="E173" s="97">
        <f t="shared" si="55"/>
        <v>0</v>
      </c>
      <c r="F173" s="96">
        <f t="shared" si="53"/>
        <v>0</v>
      </c>
      <c r="G173" s="92">
        <f>MAX(J173:BA173)</f>
        <v>0</v>
      </c>
      <c r="H173" s="92"/>
      <c r="I173" s="98" t="s">
        <v>17</v>
      </c>
      <c r="J173" s="15"/>
      <c r="K173" s="15"/>
      <c r="L173" s="15"/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</row>
    <row r="174" spans="1:110" hidden="1" outlineLevel="1">
      <c r="A174" s="94" t="s">
        <v>68</v>
      </c>
      <c r="B174" s="95" t="str">
        <f>kod!B25</f>
        <v>Gát, sekély víz</v>
      </c>
      <c r="C174" s="95" t="str">
        <f>kod!C25</f>
        <v>Carpfriends Ennstal-Austria</v>
      </c>
      <c r="D174" s="103">
        <f t="shared" si="54"/>
        <v>0</v>
      </c>
      <c r="E174" s="97">
        <f t="shared" si="55"/>
        <v>0</v>
      </c>
      <c r="F174" s="96">
        <f t="shared" si="53"/>
        <v>0</v>
      </c>
      <c r="G174" s="92">
        <f>MAX(J174:BA174)</f>
        <v>0</v>
      </c>
      <c r="H174" s="92"/>
      <c r="I174" s="98" t="s">
        <v>18</v>
      </c>
      <c r="J174" s="15"/>
      <c r="K174" s="15"/>
      <c r="L174" s="15"/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</row>
    <row r="175" spans="1:110" collapsed="1">
      <c r="A175" s="99" t="s">
        <v>69</v>
      </c>
      <c r="B175" s="100" t="str">
        <f>kod!B26</f>
        <v>Gát, sekély víz</v>
      </c>
      <c r="C175" s="100" t="str">
        <f>kod!C26</f>
        <v>Carp Team Brasov</v>
      </c>
      <c r="D175" s="101">
        <f>SUM(D176:D181)</f>
        <v>35.875</v>
      </c>
      <c r="E175" s="93">
        <f>SUM(E176:E181)</f>
        <v>5</v>
      </c>
      <c r="F175" s="92">
        <f t="shared" si="53"/>
        <v>7.1749999999999998</v>
      </c>
      <c r="G175" s="153">
        <f>MAX(G176:G181)</f>
        <v>12.675000000000001</v>
      </c>
      <c r="H175" s="153">
        <f>H179</f>
        <v>0</v>
      </c>
      <c r="I175" s="102" t="s">
        <v>19</v>
      </c>
      <c r="J175" s="105">
        <f>COUNTIFS($J176:$BB181,"&gt;9,99",$J176:$BB181,"&lt;20")</f>
        <v>1</v>
      </c>
      <c r="K175" s="105">
        <f>COUNTIFS($J176:$BB181,"&gt;19,99")</f>
        <v>0</v>
      </c>
      <c r="L175" s="105">
        <f>COUNTIFS($J179:$BA179,"&gt;4,99",$J179:$BA179,"&lt;9,99")</f>
        <v>0</v>
      </c>
      <c r="M175" s="105">
        <f>COUNTIFS($J179:$BB179,"&gt;9,99")</f>
        <v>0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</row>
    <row r="176" spans="1:110" hidden="1" outlineLevel="1">
      <c r="A176" s="94" t="s">
        <v>69</v>
      </c>
      <c r="B176" s="95" t="str">
        <f>kod!B26</f>
        <v>Gát, sekély víz</v>
      </c>
      <c r="C176" s="95" t="str">
        <f>kod!C26</f>
        <v>Carp Team Brasov</v>
      </c>
      <c r="D176" s="103">
        <f t="shared" ref="D176:D181" si="56">SUM(J176:AZ176)</f>
        <v>7.65</v>
      </c>
      <c r="E176" s="97">
        <f t="shared" ref="E176:E181" si="57">COUNT(J176:AZ176)</f>
        <v>1</v>
      </c>
      <c r="F176" s="96">
        <f t="shared" si="53"/>
        <v>7.65</v>
      </c>
      <c r="G176" s="92">
        <f>MAX(J176:BA176)</f>
        <v>7.65</v>
      </c>
      <c r="H176" s="92"/>
      <c r="I176" s="98" t="s">
        <v>13</v>
      </c>
      <c r="J176" s="15">
        <v>7.65</v>
      </c>
      <c r="K176" s="15"/>
      <c r="L176" s="15"/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</row>
    <row r="177" spans="1:110" hidden="1" outlineLevel="1">
      <c r="A177" s="94" t="s">
        <v>69</v>
      </c>
      <c r="B177" s="95" t="str">
        <f>kod!B26</f>
        <v>Gát, sekély víz</v>
      </c>
      <c r="C177" s="95" t="str">
        <f>kod!C26</f>
        <v>Carp Team Brasov</v>
      </c>
      <c r="D177" s="103">
        <f t="shared" si="56"/>
        <v>15.55</v>
      </c>
      <c r="E177" s="97">
        <f t="shared" si="57"/>
        <v>3</v>
      </c>
      <c r="F177" s="96">
        <f t="shared" si="53"/>
        <v>5.1833333333333336</v>
      </c>
      <c r="G177" s="92">
        <f>MAX(J177:BA177)</f>
        <v>8.8000000000000007</v>
      </c>
      <c r="H177" s="92"/>
      <c r="I177" s="98" t="s">
        <v>14</v>
      </c>
      <c r="J177" s="15">
        <v>8.8000000000000007</v>
      </c>
      <c r="K177" s="15">
        <v>4.8499999999999996</v>
      </c>
      <c r="L177" s="15">
        <v>1.9</v>
      </c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</row>
    <row r="178" spans="1:110" hidden="1" outlineLevel="1">
      <c r="A178" s="94" t="s">
        <v>69</v>
      </c>
      <c r="B178" s="95" t="str">
        <f>kod!B26</f>
        <v>Gát, sekély víz</v>
      </c>
      <c r="C178" s="95" t="str">
        <f>kod!C26</f>
        <v>Carp Team Brasov</v>
      </c>
      <c r="D178" s="103">
        <f t="shared" si="56"/>
        <v>12.675000000000001</v>
      </c>
      <c r="E178" s="97">
        <f t="shared" si="57"/>
        <v>1</v>
      </c>
      <c r="F178" s="96">
        <f t="shared" si="53"/>
        <v>12.675000000000001</v>
      </c>
      <c r="G178" s="92">
        <f>MAX(J178:BA178)</f>
        <v>12.675000000000001</v>
      </c>
      <c r="H178" s="92"/>
      <c r="I178" s="98" t="s">
        <v>15</v>
      </c>
      <c r="J178" s="15">
        <v>12.675000000000001</v>
      </c>
      <c r="K178" s="15"/>
      <c r="L178" s="15"/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</row>
    <row r="179" spans="1:110" hidden="1" outlineLevel="1">
      <c r="A179" s="94" t="s">
        <v>69</v>
      </c>
      <c r="B179" s="95" t="str">
        <f>kod!B26</f>
        <v>Gát, sekély víz</v>
      </c>
      <c r="C179" s="95" t="str">
        <f>kod!C26</f>
        <v>Carp Team Brasov</v>
      </c>
      <c r="D179" s="103">
        <f t="shared" si="56"/>
        <v>0</v>
      </c>
      <c r="E179" s="97">
        <f t="shared" si="57"/>
        <v>0</v>
      </c>
      <c r="F179" s="96">
        <f t="shared" si="53"/>
        <v>0</v>
      </c>
      <c r="G179" s="92"/>
      <c r="H179" s="92">
        <f>MAX(J179:AZ179)</f>
        <v>0</v>
      </c>
      <c r="I179" s="98" t="s">
        <v>16</v>
      </c>
      <c r="J179" s="15"/>
      <c r="K179" s="15"/>
      <c r="L179" s="15"/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</row>
    <row r="180" spans="1:110" hidden="1" outlineLevel="1">
      <c r="A180" s="94" t="s">
        <v>69</v>
      </c>
      <c r="B180" s="95" t="str">
        <f>kod!B26</f>
        <v>Gát, sekély víz</v>
      </c>
      <c r="C180" s="95" t="str">
        <f>kod!C26</f>
        <v>Carp Team Brasov</v>
      </c>
      <c r="D180" s="103">
        <f t="shared" si="56"/>
        <v>0</v>
      </c>
      <c r="E180" s="97">
        <f t="shared" si="57"/>
        <v>0</v>
      </c>
      <c r="F180" s="96">
        <f t="shared" si="53"/>
        <v>0</v>
      </c>
      <c r="G180" s="92">
        <f>MAX(J180:BA180)</f>
        <v>0</v>
      </c>
      <c r="H180" s="92"/>
      <c r="I180" s="98" t="s">
        <v>17</v>
      </c>
      <c r="J180" s="15"/>
      <c r="K180" s="15"/>
      <c r="L180" s="15"/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</row>
    <row r="181" spans="1:110" hidden="1" outlineLevel="1">
      <c r="A181" s="94" t="s">
        <v>69</v>
      </c>
      <c r="B181" s="95" t="str">
        <f>kod!B26</f>
        <v>Gát, sekély víz</v>
      </c>
      <c r="C181" s="95" t="str">
        <f>kod!C26</f>
        <v>Carp Team Brasov</v>
      </c>
      <c r="D181" s="103">
        <f t="shared" si="56"/>
        <v>0</v>
      </c>
      <c r="E181" s="97">
        <f t="shared" si="57"/>
        <v>0</v>
      </c>
      <c r="F181" s="96">
        <f t="shared" si="53"/>
        <v>0</v>
      </c>
      <c r="G181" s="92">
        <f>MAX(J181:BA181)</f>
        <v>0</v>
      </c>
      <c r="H181" s="92"/>
      <c r="I181" s="98" t="s">
        <v>18</v>
      </c>
      <c r="J181" s="15"/>
      <c r="K181" s="15"/>
      <c r="L181" s="15"/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</row>
    <row r="182" spans="1:110" collapsed="1">
      <c r="A182" s="99" t="s">
        <v>70</v>
      </c>
      <c r="B182" s="100" t="str">
        <f>kod!B27</f>
        <v>Gát, sekély víz</v>
      </c>
      <c r="C182" s="100" t="str">
        <f>kod!C27</f>
        <v>As La Carp Team</v>
      </c>
      <c r="D182" s="101">
        <f>SUM(D183:D188)</f>
        <v>16.100000000000001</v>
      </c>
      <c r="E182" s="93">
        <f>SUM(E183:E188)</f>
        <v>3</v>
      </c>
      <c r="F182" s="92">
        <f t="shared" si="53"/>
        <v>5.3666666666666671</v>
      </c>
      <c r="G182" s="153">
        <f>MAX(G183:G188)</f>
        <v>8</v>
      </c>
      <c r="H182" s="153">
        <f>H186</f>
        <v>0</v>
      </c>
      <c r="I182" s="102" t="s">
        <v>19</v>
      </c>
      <c r="J182" s="105">
        <f>COUNTIFS($J183:$BB188,"&gt;9,99",$J183:$BB188,"&lt;20")</f>
        <v>0</v>
      </c>
      <c r="K182" s="105">
        <f>COUNTIFS($J183:$BB188,"&gt;19,99")</f>
        <v>0</v>
      </c>
      <c r="L182" s="105">
        <f>COUNTIFS($J186:$BA186,"&gt;4,99",$J186:$BA186,"&lt;9,99")</f>
        <v>0</v>
      </c>
      <c r="M182" s="105">
        <f>COUNTIFS($J186:$BB186,"&gt;9,99")</f>
        <v>0</v>
      </c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</row>
    <row r="183" spans="1:110" hidden="1" outlineLevel="1">
      <c r="A183" s="94" t="s">
        <v>70</v>
      </c>
      <c r="B183" s="95" t="str">
        <f>kod!B27</f>
        <v>Gát, sekély víz</v>
      </c>
      <c r="C183" s="95" t="str">
        <f>kod!C27</f>
        <v>As La Carp Team</v>
      </c>
      <c r="D183" s="103">
        <f t="shared" ref="D183:D188" si="58">SUM(J183:AZ183)</f>
        <v>8</v>
      </c>
      <c r="E183" s="97">
        <f t="shared" ref="E183:E188" si="59">COUNT(J183:AZ183)</f>
        <v>1</v>
      </c>
      <c r="F183" s="96">
        <f t="shared" si="53"/>
        <v>8</v>
      </c>
      <c r="G183" s="92">
        <f t="shared" ref="G183:G188" si="60">MAX(J183:BA183)</f>
        <v>8</v>
      </c>
      <c r="H183" s="92"/>
      <c r="I183" s="98" t="s">
        <v>13</v>
      </c>
      <c r="J183" s="15">
        <v>8</v>
      </c>
      <c r="K183" s="15"/>
      <c r="L183" s="15"/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</row>
    <row r="184" spans="1:110" hidden="1" outlineLevel="1">
      <c r="A184" s="94" t="s">
        <v>70</v>
      </c>
      <c r="B184" s="95" t="str">
        <f>kod!B27</f>
        <v>Gát, sekély víz</v>
      </c>
      <c r="C184" s="95" t="str">
        <f>kod!C27</f>
        <v>As La Carp Team</v>
      </c>
      <c r="D184" s="103">
        <f t="shared" si="58"/>
        <v>8.1</v>
      </c>
      <c r="E184" s="97">
        <f t="shared" si="59"/>
        <v>2</v>
      </c>
      <c r="F184" s="96">
        <f t="shared" si="53"/>
        <v>4.05</v>
      </c>
      <c r="G184" s="92">
        <f t="shared" si="60"/>
        <v>5.45</v>
      </c>
      <c r="H184" s="92"/>
      <c r="I184" s="98" t="s">
        <v>14</v>
      </c>
      <c r="J184" s="15">
        <v>5.45</v>
      </c>
      <c r="K184" s="15">
        <v>2.65</v>
      </c>
      <c r="L184" s="15"/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</row>
    <row r="185" spans="1:110" hidden="1" outlineLevel="1">
      <c r="A185" s="94" t="s">
        <v>70</v>
      </c>
      <c r="B185" s="95" t="str">
        <f>kod!B27</f>
        <v>Gát, sekély víz</v>
      </c>
      <c r="C185" s="95" t="str">
        <f>kod!C27</f>
        <v>As La Carp Team</v>
      </c>
      <c r="D185" s="103">
        <f t="shared" si="58"/>
        <v>0</v>
      </c>
      <c r="E185" s="97">
        <f t="shared" si="59"/>
        <v>0</v>
      </c>
      <c r="F185" s="96">
        <f t="shared" si="53"/>
        <v>0</v>
      </c>
      <c r="G185" s="92">
        <f t="shared" si="60"/>
        <v>0</v>
      </c>
      <c r="H185" s="92"/>
      <c r="I185" s="98" t="s">
        <v>15</v>
      </c>
      <c r="J185" s="15"/>
      <c r="K185" s="15"/>
      <c r="L185" s="15"/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</row>
    <row r="186" spans="1:110" hidden="1" outlineLevel="1">
      <c r="A186" s="94" t="s">
        <v>70</v>
      </c>
      <c r="B186" s="95" t="str">
        <f>kod!B27</f>
        <v>Gát, sekély víz</v>
      </c>
      <c r="C186" s="95" t="str">
        <f>kod!C27</f>
        <v>As La Carp Team</v>
      </c>
      <c r="D186" s="103">
        <f t="shared" si="58"/>
        <v>0</v>
      </c>
      <c r="E186" s="97">
        <f t="shared" si="59"/>
        <v>0</v>
      </c>
      <c r="F186" s="96">
        <f t="shared" si="53"/>
        <v>0</v>
      </c>
      <c r="G186" s="92">
        <f t="shared" si="60"/>
        <v>0</v>
      </c>
      <c r="H186" s="92">
        <f>MAX(J186:AZ186)</f>
        <v>0</v>
      </c>
      <c r="I186" s="98" t="s">
        <v>16</v>
      </c>
      <c r="J186" s="15"/>
      <c r="K186" s="15"/>
      <c r="L186" s="15"/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</row>
    <row r="187" spans="1:110" hidden="1" outlineLevel="1">
      <c r="A187" s="94" t="s">
        <v>70</v>
      </c>
      <c r="B187" s="95" t="str">
        <f>kod!B27</f>
        <v>Gát, sekély víz</v>
      </c>
      <c r="C187" s="95" t="str">
        <f>kod!C27</f>
        <v>As La Carp Team</v>
      </c>
      <c r="D187" s="103">
        <f t="shared" si="58"/>
        <v>0</v>
      </c>
      <c r="E187" s="97">
        <f t="shared" si="59"/>
        <v>0</v>
      </c>
      <c r="F187" s="96">
        <f t="shared" si="53"/>
        <v>0</v>
      </c>
      <c r="G187" s="92">
        <f t="shared" si="60"/>
        <v>0</v>
      </c>
      <c r="H187" s="92"/>
      <c r="I187" s="98" t="s">
        <v>17</v>
      </c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</row>
    <row r="188" spans="1:110" hidden="1" outlineLevel="1">
      <c r="A188" s="94" t="s">
        <v>70</v>
      </c>
      <c r="B188" s="95" t="str">
        <f>kod!B27</f>
        <v>Gát, sekély víz</v>
      </c>
      <c r="C188" s="95" t="str">
        <f>kod!C27</f>
        <v>As La Carp Team</v>
      </c>
      <c r="D188" s="103">
        <f t="shared" si="58"/>
        <v>0</v>
      </c>
      <c r="E188" s="97">
        <f t="shared" si="59"/>
        <v>0</v>
      </c>
      <c r="F188" s="96">
        <f t="shared" si="53"/>
        <v>0</v>
      </c>
      <c r="G188" s="92">
        <f t="shared" si="60"/>
        <v>0</v>
      </c>
      <c r="H188" s="92"/>
      <c r="I188" s="98" t="s">
        <v>18</v>
      </c>
      <c r="J188" s="15"/>
      <c r="K188" s="15"/>
      <c r="L188" s="15"/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</row>
    <row r="189" spans="1:110" collapsed="1">
      <c r="A189" s="99" t="s">
        <v>71</v>
      </c>
      <c r="B189" s="100" t="str">
        <f>kod!B28</f>
        <v>Gát, sekély víz</v>
      </c>
      <c r="C189" s="100" t="str">
        <f>kod!C28</f>
        <v>Bojlis Főnök - Bait Bait Carp Team</v>
      </c>
      <c r="D189" s="101">
        <f>SUM(D190:D195)</f>
        <v>37.1</v>
      </c>
      <c r="E189" s="93">
        <f>SUM(E190:E195)</f>
        <v>5</v>
      </c>
      <c r="F189" s="92">
        <f t="shared" si="53"/>
        <v>7.42</v>
      </c>
      <c r="G189" s="153">
        <f>MAX(G190:G195)</f>
        <v>9.8000000000000007</v>
      </c>
      <c r="H189" s="153">
        <f>H193</f>
        <v>7.0750000000000002</v>
      </c>
      <c r="I189" s="102" t="s">
        <v>19</v>
      </c>
      <c r="J189" s="105">
        <f>COUNTIFS($J190:$BB195,"&gt;9,99",$J190:$BB195,"&lt;20")</f>
        <v>0</v>
      </c>
      <c r="K189" s="105">
        <f>COUNTIFS($J190:$BB195,"&gt;19,99")</f>
        <v>0</v>
      </c>
      <c r="L189" s="105">
        <f>COUNTIFS($J193:$BA193,"&gt;4,99",$J193:$BA193,"&lt;9,99")</f>
        <v>1</v>
      </c>
      <c r="M189" s="105">
        <f>COUNTIFS($J193:$BB193,"&gt;9,99")</f>
        <v>0</v>
      </c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</row>
    <row r="190" spans="1:110" hidden="1" outlineLevel="1">
      <c r="A190" s="94" t="s">
        <v>71</v>
      </c>
      <c r="B190" s="95" t="str">
        <f>kod!B28</f>
        <v>Gát, sekély víz</v>
      </c>
      <c r="C190" s="95" t="str">
        <f>kod!C28</f>
        <v>Bojlis Főnök - Bait Bait Carp Team</v>
      </c>
      <c r="D190" s="103">
        <f t="shared" ref="D190:D195" si="61">SUM(J190:AZ190)</f>
        <v>0</v>
      </c>
      <c r="E190" s="97">
        <f t="shared" ref="E190:E195" si="62">COUNT(J190:AZ190)</f>
        <v>0</v>
      </c>
      <c r="F190" s="96">
        <f t="shared" si="53"/>
        <v>0</v>
      </c>
      <c r="G190" s="92">
        <f>MAX(J190:BA190)</f>
        <v>0</v>
      </c>
      <c r="H190" s="92"/>
      <c r="I190" s="98" t="s">
        <v>13</v>
      </c>
      <c r="J190" s="15"/>
      <c r="K190" s="15"/>
      <c r="L190" s="15"/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</row>
    <row r="191" spans="1:110" hidden="1" outlineLevel="1">
      <c r="A191" s="94" t="s">
        <v>71</v>
      </c>
      <c r="B191" s="95" t="str">
        <f>kod!B28</f>
        <v>Gát, sekély víz</v>
      </c>
      <c r="C191" s="95" t="str">
        <f>kod!C28</f>
        <v>Bojlis Főnök - Bait Bait Carp Team</v>
      </c>
      <c r="D191" s="103">
        <f t="shared" si="61"/>
        <v>14.275</v>
      </c>
      <c r="E191" s="97">
        <f t="shared" si="62"/>
        <v>2</v>
      </c>
      <c r="F191" s="96">
        <f t="shared" si="53"/>
        <v>7.1375000000000002</v>
      </c>
      <c r="G191" s="92">
        <f>MAX(J191:BA191)</f>
        <v>9.75</v>
      </c>
      <c r="H191" s="92"/>
      <c r="I191" s="98" t="s">
        <v>14</v>
      </c>
      <c r="J191" s="15">
        <v>4.5250000000000004</v>
      </c>
      <c r="K191" s="15">
        <v>9.75</v>
      </c>
      <c r="L191" s="15"/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</row>
    <row r="192" spans="1:110" hidden="1" outlineLevel="1">
      <c r="A192" s="94" t="s">
        <v>71</v>
      </c>
      <c r="B192" s="95" t="str">
        <f>kod!B28</f>
        <v>Gát, sekély víz</v>
      </c>
      <c r="C192" s="95" t="str">
        <f>kod!C28</f>
        <v>Bojlis Főnök - Bait Bait Carp Team</v>
      </c>
      <c r="D192" s="103">
        <f t="shared" si="61"/>
        <v>15.75</v>
      </c>
      <c r="E192" s="97">
        <f t="shared" si="62"/>
        <v>2</v>
      </c>
      <c r="F192" s="96">
        <f t="shared" si="53"/>
        <v>7.875</v>
      </c>
      <c r="G192" s="92">
        <f>MAX(J192:BA192)</f>
        <v>9.8000000000000007</v>
      </c>
      <c r="H192" s="92"/>
      <c r="I192" s="98" t="s">
        <v>15</v>
      </c>
      <c r="J192" s="15">
        <v>9.8000000000000007</v>
      </c>
      <c r="K192" s="15">
        <v>5.95</v>
      </c>
      <c r="L192" s="15"/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</row>
    <row r="193" spans="1:110" hidden="1" outlineLevel="1">
      <c r="A193" s="94" t="s">
        <v>71</v>
      </c>
      <c r="B193" s="95" t="str">
        <f>kod!B28</f>
        <v>Gát, sekély víz</v>
      </c>
      <c r="C193" s="95" t="str">
        <f>kod!C28</f>
        <v>Bojlis Főnök - Bait Bait Carp Team</v>
      </c>
      <c r="D193" s="103">
        <f t="shared" si="61"/>
        <v>7.0750000000000002</v>
      </c>
      <c r="E193" s="97">
        <f t="shared" si="62"/>
        <v>1</v>
      </c>
      <c r="F193" s="96">
        <f t="shared" si="53"/>
        <v>7.0750000000000002</v>
      </c>
      <c r="G193" s="92"/>
      <c r="H193" s="92">
        <f>MAX(J193:AZ193)</f>
        <v>7.0750000000000002</v>
      </c>
      <c r="I193" s="98" t="s">
        <v>16</v>
      </c>
      <c r="J193" s="15">
        <v>7.0750000000000002</v>
      </c>
      <c r="K193" s="15"/>
      <c r="L193" s="15"/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</row>
    <row r="194" spans="1:110" hidden="1" outlineLevel="1">
      <c r="A194" s="94" t="s">
        <v>71</v>
      </c>
      <c r="B194" s="95" t="str">
        <f>kod!B28</f>
        <v>Gát, sekély víz</v>
      </c>
      <c r="C194" s="95" t="str">
        <f>kod!C28</f>
        <v>Bojlis Főnök - Bait Bait Carp Team</v>
      </c>
      <c r="D194" s="103">
        <f t="shared" si="61"/>
        <v>0</v>
      </c>
      <c r="E194" s="97">
        <f t="shared" si="62"/>
        <v>0</v>
      </c>
      <c r="F194" s="96">
        <f t="shared" si="53"/>
        <v>0</v>
      </c>
      <c r="G194" s="92">
        <f>MAX(J194:BA194)</f>
        <v>0</v>
      </c>
      <c r="H194" s="92"/>
      <c r="I194" s="98" t="s">
        <v>17</v>
      </c>
      <c r="J194" s="15"/>
      <c r="K194" s="15"/>
      <c r="L194" s="15"/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</row>
    <row r="195" spans="1:110" hidden="1" outlineLevel="1">
      <c r="A195" s="94" t="s">
        <v>71</v>
      </c>
      <c r="B195" s="95" t="str">
        <f>kod!B28</f>
        <v>Gát, sekély víz</v>
      </c>
      <c r="C195" s="95" t="str">
        <f>kod!C28</f>
        <v>Bojlis Főnök - Bait Bait Carp Team</v>
      </c>
      <c r="D195" s="103">
        <f t="shared" si="61"/>
        <v>0</v>
      </c>
      <c r="E195" s="97">
        <f t="shared" si="62"/>
        <v>0</v>
      </c>
      <c r="F195" s="96">
        <f t="shared" si="53"/>
        <v>0</v>
      </c>
      <c r="G195" s="92">
        <f>MAX(J195:BA195)</f>
        <v>0</v>
      </c>
      <c r="H195" s="92"/>
      <c r="I195" s="98" t="s">
        <v>18</v>
      </c>
      <c r="J195" s="15"/>
      <c r="K195" s="15"/>
      <c r="L195" s="15"/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</row>
    <row r="196" spans="1:110" collapsed="1">
      <c r="A196" s="99" t="s">
        <v>72</v>
      </c>
      <c r="B196" s="100" t="str">
        <f>kod!B29</f>
        <v>Felező-spicc, jobb</v>
      </c>
      <c r="C196" s="100" t="str">
        <f>kod!C29</f>
        <v>Secret Of The Carp</v>
      </c>
      <c r="D196" s="101">
        <f>SUM(D197:D202)</f>
        <v>1.425</v>
      </c>
      <c r="E196" s="93">
        <f>SUM(E197:E202)</f>
        <v>1</v>
      </c>
      <c r="F196" s="92">
        <f t="shared" si="53"/>
        <v>1.425</v>
      </c>
      <c r="G196" s="153">
        <f>MAX(G197:G202)</f>
        <v>1.425</v>
      </c>
      <c r="H196" s="153">
        <f>H200</f>
        <v>0</v>
      </c>
      <c r="I196" s="102" t="s">
        <v>19</v>
      </c>
      <c r="J196" s="105">
        <f>COUNTIFS($J197:$BB202,"&gt;9,99",$J197:$BB202,"&lt;20")</f>
        <v>0</v>
      </c>
      <c r="K196" s="105">
        <f>COUNTIFS($J197:$BB202,"&gt;19,99")</f>
        <v>0</v>
      </c>
      <c r="L196" s="105">
        <f>COUNTIFS($J200:$BA200,"&gt;4,99",$J200:$BA200,"&lt;9,99")</f>
        <v>0</v>
      </c>
      <c r="M196" s="105">
        <f>COUNTIFS($J200:$BB200,"&gt;9,99")</f>
        <v>0</v>
      </c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</row>
    <row r="197" spans="1:110" hidden="1" outlineLevel="1">
      <c r="A197" s="94" t="s">
        <v>72</v>
      </c>
      <c r="B197" s="95" t="str">
        <f>kod!B29</f>
        <v>Felező-spicc, jobb</v>
      </c>
      <c r="C197" s="95" t="str">
        <f>kod!C29</f>
        <v>Secret Of The Carp</v>
      </c>
      <c r="D197" s="103">
        <f t="shared" ref="D197:D202" si="63">SUM(J197:AZ197)</f>
        <v>0</v>
      </c>
      <c r="E197" s="97">
        <f t="shared" ref="E197:E202" si="64">COUNT(J197:AZ197)</f>
        <v>0</v>
      </c>
      <c r="F197" s="96">
        <f t="shared" si="53"/>
        <v>0</v>
      </c>
      <c r="G197" s="92">
        <f t="shared" ref="G197:G202" si="65">MAX(J197:BA197)</f>
        <v>0</v>
      </c>
      <c r="H197" s="92"/>
      <c r="I197" s="98" t="s">
        <v>13</v>
      </c>
      <c r="J197" s="15"/>
      <c r="K197" s="15"/>
      <c r="L197" s="15"/>
      <c r="M197" s="16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</row>
    <row r="198" spans="1:110" hidden="1" outlineLevel="1">
      <c r="A198" s="94" t="s">
        <v>72</v>
      </c>
      <c r="B198" s="95" t="str">
        <f>kod!B29</f>
        <v>Felező-spicc, jobb</v>
      </c>
      <c r="C198" s="95" t="str">
        <f>kod!C29</f>
        <v>Secret Of The Carp</v>
      </c>
      <c r="D198" s="103">
        <f t="shared" si="63"/>
        <v>1.425</v>
      </c>
      <c r="E198" s="97">
        <f t="shared" si="64"/>
        <v>1</v>
      </c>
      <c r="F198" s="96">
        <f t="shared" si="53"/>
        <v>1.425</v>
      </c>
      <c r="G198" s="92">
        <f t="shared" si="65"/>
        <v>1.425</v>
      </c>
      <c r="H198" s="92"/>
      <c r="I198" s="98" t="s">
        <v>14</v>
      </c>
      <c r="J198" s="15">
        <v>1.425</v>
      </c>
      <c r="K198" s="15"/>
      <c r="L198" s="15"/>
      <c r="M198" s="16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</row>
    <row r="199" spans="1:110" hidden="1" outlineLevel="1">
      <c r="A199" s="94" t="s">
        <v>72</v>
      </c>
      <c r="B199" s="95" t="str">
        <f>kod!B29</f>
        <v>Felező-spicc, jobb</v>
      </c>
      <c r="C199" s="95" t="str">
        <f>kod!C29</f>
        <v>Secret Of The Carp</v>
      </c>
      <c r="D199" s="103">
        <f t="shared" si="63"/>
        <v>0</v>
      </c>
      <c r="E199" s="97">
        <f t="shared" si="64"/>
        <v>0</v>
      </c>
      <c r="F199" s="96">
        <f t="shared" si="53"/>
        <v>0</v>
      </c>
      <c r="G199" s="92">
        <f t="shared" si="65"/>
        <v>0</v>
      </c>
      <c r="H199" s="92"/>
      <c r="I199" s="98" t="s">
        <v>15</v>
      </c>
      <c r="J199" s="15"/>
      <c r="K199" s="15"/>
      <c r="L199" s="15"/>
      <c r="M199" s="1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</row>
    <row r="200" spans="1:110" hidden="1" outlineLevel="1">
      <c r="A200" s="94" t="s">
        <v>72</v>
      </c>
      <c r="B200" s="95" t="str">
        <f>kod!B29</f>
        <v>Felező-spicc, jobb</v>
      </c>
      <c r="C200" s="95" t="str">
        <f>kod!C29</f>
        <v>Secret Of The Carp</v>
      </c>
      <c r="D200" s="103">
        <f t="shared" si="63"/>
        <v>0</v>
      </c>
      <c r="E200" s="97">
        <f t="shared" si="64"/>
        <v>0</v>
      </c>
      <c r="F200" s="96">
        <f t="shared" si="53"/>
        <v>0</v>
      </c>
      <c r="G200" s="92">
        <f t="shared" si="65"/>
        <v>0</v>
      </c>
      <c r="H200" s="92">
        <f>MAX(J200:AZ200)</f>
        <v>0</v>
      </c>
      <c r="I200" s="98" t="s">
        <v>16</v>
      </c>
      <c r="J200" s="15"/>
      <c r="K200" s="15"/>
      <c r="L200" s="15"/>
      <c r="M200" s="16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</row>
    <row r="201" spans="1:110" hidden="1" outlineLevel="1">
      <c r="A201" s="94" t="s">
        <v>72</v>
      </c>
      <c r="B201" s="95" t="str">
        <f>kod!B29</f>
        <v>Felező-spicc, jobb</v>
      </c>
      <c r="C201" s="95" t="str">
        <f>kod!C29</f>
        <v>Secret Of The Carp</v>
      </c>
      <c r="D201" s="103">
        <f t="shared" si="63"/>
        <v>0</v>
      </c>
      <c r="E201" s="97">
        <f t="shared" si="64"/>
        <v>0</v>
      </c>
      <c r="F201" s="96">
        <f t="shared" si="53"/>
        <v>0</v>
      </c>
      <c r="G201" s="92">
        <f t="shared" si="65"/>
        <v>0</v>
      </c>
      <c r="H201" s="92"/>
      <c r="I201" s="98" t="s">
        <v>17</v>
      </c>
      <c r="J201" s="15"/>
      <c r="K201" s="15"/>
      <c r="L201" s="15"/>
      <c r="M201" s="16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</row>
    <row r="202" spans="1:110" hidden="1" outlineLevel="1">
      <c r="A202" s="94" t="s">
        <v>72</v>
      </c>
      <c r="B202" s="95" t="str">
        <f>kod!B29</f>
        <v>Felező-spicc, jobb</v>
      </c>
      <c r="C202" s="95" t="str">
        <f>kod!C29</f>
        <v>Secret Of The Carp</v>
      </c>
      <c r="D202" s="103">
        <f t="shared" si="63"/>
        <v>0</v>
      </c>
      <c r="E202" s="97">
        <f t="shared" si="64"/>
        <v>0</v>
      </c>
      <c r="F202" s="96">
        <f t="shared" si="53"/>
        <v>0</v>
      </c>
      <c r="G202" s="92">
        <f t="shared" si="65"/>
        <v>0</v>
      </c>
      <c r="H202" s="92"/>
      <c r="I202" s="98" t="s">
        <v>18</v>
      </c>
      <c r="J202" s="15"/>
      <c r="K202" s="15"/>
      <c r="L202" s="15"/>
      <c r="M202" s="16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</row>
    <row r="203" spans="1:110" collapsed="1">
      <c r="A203" s="99" t="s">
        <v>73</v>
      </c>
      <c r="B203" s="100" t="str">
        <f>kod!B30</f>
        <v>II. sziget, bal</v>
      </c>
      <c r="C203" s="100" t="str">
        <f>kod!C30</f>
        <v>Quick Baits</v>
      </c>
      <c r="D203" s="101">
        <f>SUM(D204:D209)</f>
        <v>195.24999999999997</v>
      </c>
      <c r="E203" s="93">
        <f>SUM(E204:E209)</f>
        <v>19</v>
      </c>
      <c r="F203" s="92">
        <f t="shared" si="53"/>
        <v>10.276315789473683</v>
      </c>
      <c r="G203" s="153">
        <f>MAX(G204:G209)</f>
        <v>16.8</v>
      </c>
      <c r="H203" s="153">
        <f>H207</f>
        <v>11.85</v>
      </c>
      <c r="I203" s="102" t="s">
        <v>19</v>
      </c>
      <c r="J203" s="105">
        <f>COUNTIFS($J204:$BB209,"&gt;9,99",$J204:$BB209,"&lt;20")</f>
        <v>9</v>
      </c>
      <c r="K203" s="105">
        <f>COUNTIFS($J204:$BB209,"&gt;19,99")</f>
        <v>0</v>
      </c>
      <c r="L203" s="105">
        <f>COUNTIFS($J207:$BA207,"&gt;4,99",$J207:$BA207,"&lt;9,99")</f>
        <v>0</v>
      </c>
      <c r="M203" s="105">
        <f>COUNTIFS($J207:$BB207,"&gt;9,99")</f>
        <v>1</v>
      </c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</row>
    <row r="204" spans="1:110" hidden="1" outlineLevel="1">
      <c r="A204" s="94" t="s">
        <v>73</v>
      </c>
      <c r="B204" s="95" t="str">
        <f>kod!B30</f>
        <v>II. sziget, bal</v>
      </c>
      <c r="C204" s="95" t="str">
        <f>kod!C30</f>
        <v>Quick Baits</v>
      </c>
      <c r="D204" s="103">
        <f t="shared" ref="D204:D209" si="66">SUM(J204:AZ204)</f>
        <v>40.924999999999997</v>
      </c>
      <c r="E204" s="97">
        <f t="shared" ref="E204:E209" si="67">COUNT(J204:AZ204)</f>
        <v>4</v>
      </c>
      <c r="F204" s="96">
        <f t="shared" si="53"/>
        <v>10.231249999999999</v>
      </c>
      <c r="G204" s="92">
        <f>MAX(J204:BA204)</f>
        <v>12.65</v>
      </c>
      <c r="H204" s="92"/>
      <c r="I204" s="98" t="s">
        <v>13</v>
      </c>
      <c r="J204" s="15">
        <v>9.6</v>
      </c>
      <c r="K204" s="15">
        <v>9.6999999999999993</v>
      </c>
      <c r="L204" s="15">
        <v>12.65</v>
      </c>
      <c r="M204" s="16">
        <v>8.9749999999999996</v>
      </c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</row>
    <row r="205" spans="1:110" hidden="1" outlineLevel="1">
      <c r="A205" s="94" t="s">
        <v>73</v>
      </c>
      <c r="B205" s="95" t="str">
        <f>kod!B30</f>
        <v>II. sziget, bal</v>
      </c>
      <c r="C205" s="95" t="str">
        <f>kod!C30</f>
        <v>Quick Baits</v>
      </c>
      <c r="D205" s="103">
        <f t="shared" si="66"/>
        <v>86.674999999999997</v>
      </c>
      <c r="E205" s="97">
        <f t="shared" si="67"/>
        <v>10</v>
      </c>
      <c r="F205" s="96">
        <f t="shared" si="53"/>
        <v>8.6675000000000004</v>
      </c>
      <c r="G205" s="92">
        <f>MAX(J205:BA205)</f>
        <v>14.875</v>
      </c>
      <c r="H205" s="92"/>
      <c r="I205" s="98" t="s">
        <v>14</v>
      </c>
      <c r="J205" s="15">
        <v>9.9250000000000007</v>
      </c>
      <c r="K205" s="15">
        <v>1.825</v>
      </c>
      <c r="L205" s="15">
        <v>4.4749999999999996</v>
      </c>
      <c r="M205" s="16">
        <v>7.05</v>
      </c>
      <c r="N205" s="15">
        <v>7.7249999999999996</v>
      </c>
      <c r="O205" s="15">
        <v>9.6999999999999993</v>
      </c>
      <c r="P205" s="15">
        <v>8.3249999999999993</v>
      </c>
      <c r="Q205" s="15">
        <v>10.675000000000001</v>
      </c>
      <c r="R205" s="15">
        <v>12.1</v>
      </c>
      <c r="S205" s="15">
        <v>14.875</v>
      </c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</row>
    <row r="206" spans="1:110" hidden="1" outlineLevel="1">
      <c r="A206" s="94" t="s">
        <v>73</v>
      </c>
      <c r="B206" s="95" t="str">
        <f>kod!B30</f>
        <v>II. sziget, bal</v>
      </c>
      <c r="C206" s="95" t="str">
        <f>kod!C30</f>
        <v>Quick Baits</v>
      </c>
      <c r="D206" s="103">
        <f t="shared" si="66"/>
        <v>55.8</v>
      </c>
      <c r="E206" s="97">
        <f t="shared" si="67"/>
        <v>4</v>
      </c>
      <c r="F206" s="96">
        <f t="shared" si="53"/>
        <v>13.95</v>
      </c>
      <c r="G206" s="92">
        <f>MAX(J206:BA206)</f>
        <v>16.8</v>
      </c>
      <c r="H206" s="92"/>
      <c r="I206" s="98" t="s">
        <v>15</v>
      </c>
      <c r="J206" s="15">
        <v>12.35</v>
      </c>
      <c r="K206" s="15">
        <v>16.8</v>
      </c>
      <c r="L206" s="15">
        <v>15.25</v>
      </c>
      <c r="M206" s="16">
        <v>11.4</v>
      </c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</row>
    <row r="207" spans="1:110" hidden="1" outlineLevel="1">
      <c r="A207" s="94" t="s">
        <v>73</v>
      </c>
      <c r="B207" s="95" t="str">
        <f>kod!B30</f>
        <v>II. sziget, bal</v>
      </c>
      <c r="C207" s="95" t="str">
        <f>kod!C30</f>
        <v>Quick Baits</v>
      </c>
      <c r="D207" s="103">
        <f t="shared" si="66"/>
        <v>11.85</v>
      </c>
      <c r="E207" s="97">
        <f t="shared" si="67"/>
        <v>1</v>
      </c>
      <c r="F207" s="96">
        <f t="shared" si="53"/>
        <v>11.85</v>
      </c>
      <c r="G207" s="92"/>
      <c r="H207" s="92">
        <f>MAX(J207:AZ207)</f>
        <v>11.85</v>
      </c>
      <c r="I207" s="98" t="s">
        <v>16</v>
      </c>
      <c r="J207" s="15">
        <v>11.85</v>
      </c>
      <c r="K207" s="15"/>
      <c r="L207" s="15"/>
      <c r="M207" s="16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</row>
    <row r="208" spans="1:110" hidden="1" outlineLevel="1">
      <c r="A208" s="94" t="s">
        <v>73</v>
      </c>
      <c r="B208" s="95" t="str">
        <f>kod!B30</f>
        <v>II. sziget, bal</v>
      </c>
      <c r="C208" s="95" t="str">
        <f>kod!C30</f>
        <v>Quick Baits</v>
      </c>
      <c r="D208" s="103">
        <f t="shared" si="66"/>
        <v>0</v>
      </c>
      <c r="E208" s="97">
        <f t="shared" si="67"/>
        <v>0</v>
      </c>
      <c r="F208" s="96">
        <f t="shared" si="53"/>
        <v>0</v>
      </c>
      <c r="G208" s="92">
        <f>MAX(J208:BA208)</f>
        <v>0</v>
      </c>
      <c r="H208" s="92"/>
      <c r="I208" s="98" t="s">
        <v>17</v>
      </c>
      <c r="J208" s="15"/>
      <c r="K208" s="15"/>
      <c r="L208" s="15"/>
      <c r="M208" s="16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</row>
    <row r="209" spans="1:110" hidden="1" outlineLevel="1">
      <c r="A209" s="94" t="s">
        <v>73</v>
      </c>
      <c r="B209" s="95" t="str">
        <f>kod!B30</f>
        <v>II. sziget, bal</v>
      </c>
      <c r="C209" s="95" t="str">
        <f>kod!C30</f>
        <v>Quick Baits</v>
      </c>
      <c r="D209" s="103">
        <f t="shared" si="66"/>
        <v>0</v>
      </c>
      <c r="E209" s="97">
        <f t="shared" si="67"/>
        <v>0</v>
      </c>
      <c r="F209" s="96">
        <f t="shared" si="53"/>
        <v>0</v>
      </c>
      <c r="G209" s="92">
        <f>MAX(J209:BA209)</f>
        <v>0</v>
      </c>
      <c r="H209" s="92"/>
      <c r="I209" s="98" t="s">
        <v>18</v>
      </c>
      <c r="J209" s="15"/>
      <c r="K209" s="15"/>
      <c r="L209" s="15"/>
      <c r="M209" s="16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</row>
    <row r="210" spans="1:110" collapsed="1">
      <c r="A210" s="99" t="s">
        <v>74</v>
      </c>
      <c r="B210" s="100" t="str">
        <f>kod!B31</f>
        <v>II. sziget, bal közép</v>
      </c>
      <c r="C210" s="100" t="str">
        <f>kod!C31</f>
        <v>Carp Team Blankbrothers</v>
      </c>
      <c r="D210" s="101">
        <f>SUM(D211:D216)</f>
        <v>14.95</v>
      </c>
      <c r="E210" s="93">
        <f>SUM(E211:E216)</f>
        <v>2</v>
      </c>
      <c r="F210" s="92">
        <f t="shared" si="53"/>
        <v>7.4749999999999996</v>
      </c>
      <c r="G210" s="153">
        <f>MAX(G211:G216)</f>
        <v>7.5250000000000004</v>
      </c>
      <c r="H210" s="153">
        <f>H214</f>
        <v>0</v>
      </c>
      <c r="I210" s="102" t="s">
        <v>19</v>
      </c>
      <c r="J210" s="105">
        <f>COUNTIFS($J211:$BB216,"&gt;9,99",$J211:$BB216,"&lt;20")</f>
        <v>0</v>
      </c>
      <c r="K210" s="105">
        <f>COUNTIFS($J211:$BB216,"&gt;19,99")</f>
        <v>0</v>
      </c>
      <c r="L210" s="105">
        <f>COUNTIFS($J214:$BA214,"&gt;4,99",$J214:$BA214,"&lt;9,99")</f>
        <v>0</v>
      </c>
      <c r="M210" s="105">
        <f>COUNTIFS($J214:$BB214,"&gt;9,99")</f>
        <v>0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</row>
    <row r="211" spans="1:110" hidden="1" outlineLevel="1">
      <c r="A211" s="94" t="s">
        <v>74</v>
      </c>
      <c r="B211" s="95" t="str">
        <f>kod!B31</f>
        <v>II. sziget, bal közép</v>
      </c>
      <c r="C211" s="95" t="str">
        <f>kod!C31</f>
        <v>Carp Team Blankbrothers</v>
      </c>
      <c r="D211" s="103">
        <f t="shared" ref="D211:D216" si="68">SUM(J211:AZ211)</f>
        <v>7.5250000000000004</v>
      </c>
      <c r="E211" s="97">
        <f t="shared" ref="E211:E216" si="69">COUNT(J211:AZ211)</f>
        <v>1</v>
      </c>
      <c r="F211" s="96">
        <f t="shared" si="53"/>
        <v>7.5250000000000004</v>
      </c>
      <c r="G211" s="92">
        <f>MAX(J211:BA211)</f>
        <v>7.5250000000000004</v>
      </c>
      <c r="H211" s="92"/>
      <c r="I211" s="98" t="s">
        <v>13</v>
      </c>
      <c r="J211" s="15">
        <v>7.5250000000000004</v>
      </c>
      <c r="K211" s="15"/>
      <c r="L211" s="15"/>
      <c r="M211" s="16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</row>
    <row r="212" spans="1:110" hidden="1" outlineLevel="1">
      <c r="A212" s="94" t="s">
        <v>74</v>
      </c>
      <c r="B212" s="95" t="str">
        <f>kod!B31</f>
        <v>II. sziget, bal közép</v>
      </c>
      <c r="C212" s="95" t="str">
        <f>kod!C31</f>
        <v>Carp Team Blankbrothers</v>
      </c>
      <c r="D212" s="103">
        <f t="shared" si="68"/>
        <v>7.4249999999999998</v>
      </c>
      <c r="E212" s="97">
        <f t="shared" si="69"/>
        <v>1</v>
      </c>
      <c r="F212" s="96">
        <f t="shared" si="53"/>
        <v>7.4249999999999998</v>
      </c>
      <c r="G212" s="92">
        <f>MAX(J212:BA212)</f>
        <v>7.4249999999999998</v>
      </c>
      <c r="H212" s="92"/>
      <c r="I212" s="98" t="s">
        <v>14</v>
      </c>
      <c r="J212" s="15">
        <v>7.4249999999999998</v>
      </c>
      <c r="K212" s="15"/>
      <c r="L212" s="15"/>
      <c r="M212" s="16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</row>
    <row r="213" spans="1:110" hidden="1" outlineLevel="1">
      <c r="A213" s="94" t="s">
        <v>74</v>
      </c>
      <c r="B213" s="95" t="str">
        <f>kod!B31</f>
        <v>II. sziget, bal közép</v>
      </c>
      <c r="C213" s="95" t="str">
        <f>kod!C31</f>
        <v>Carp Team Blankbrothers</v>
      </c>
      <c r="D213" s="103">
        <f t="shared" si="68"/>
        <v>0</v>
      </c>
      <c r="E213" s="97">
        <f t="shared" si="69"/>
        <v>0</v>
      </c>
      <c r="F213" s="96">
        <f t="shared" si="53"/>
        <v>0</v>
      </c>
      <c r="G213" s="92">
        <f>MAX(J213:BA213)</f>
        <v>0</v>
      </c>
      <c r="H213" s="92"/>
      <c r="I213" s="98" t="s">
        <v>15</v>
      </c>
      <c r="J213" s="15"/>
      <c r="K213" s="15"/>
      <c r="L213" s="15"/>
      <c r="M213" s="16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</row>
    <row r="214" spans="1:110" hidden="1" outlineLevel="1">
      <c r="A214" s="94" t="s">
        <v>74</v>
      </c>
      <c r="B214" s="95" t="str">
        <f>kod!B31</f>
        <v>II. sziget, bal közép</v>
      </c>
      <c r="C214" s="95" t="str">
        <f>kod!C31</f>
        <v>Carp Team Blankbrothers</v>
      </c>
      <c r="D214" s="103">
        <f t="shared" si="68"/>
        <v>0</v>
      </c>
      <c r="E214" s="97">
        <f t="shared" si="69"/>
        <v>0</v>
      </c>
      <c r="F214" s="96">
        <f t="shared" si="53"/>
        <v>0</v>
      </c>
      <c r="G214" s="92"/>
      <c r="H214" s="92">
        <f>MAX(J214:AZ214)</f>
        <v>0</v>
      </c>
      <c r="I214" s="98" t="s">
        <v>16</v>
      </c>
      <c r="J214" s="15"/>
      <c r="K214" s="15"/>
      <c r="L214" s="15"/>
      <c r="M214" s="16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</row>
    <row r="215" spans="1:110" hidden="1" outlineLevel="1">
      <c r="A215" s="94" t="s">
        <v>74</v>
      </c>
      <c r="B215" s="95" t="str">
        <f>kod!B31</f>
        <v>II. sziget, bal közép</v>
      </c>
      <c r="C215" s="95" t="str">
        <f>kod!C31</f>
        <v>Carp Team Blankbrothers</v>
      </c>
      <c r="D215" s="103">
        <f t="shared" si="68"/>
        <v>0</v>
      </c>
      <c r="E215" s="97">
        <f t="shared" si="69"/>
        <v>0</v>
      </c>
      <c r="F215" s="96">
        <f t="shared" si="53"/>
        <v>0</v>
      </c>
      <c r="G215" s="92">
        <f>MAX(J215:BA215)</f>
        <v>0</v>
      </c>
      <c r="H215" s="92"/>
      <c r="I215" s="98" t="s">
        <v>17</v>
      </c>
      <c r="J215" s="15"/>
      <c r="K215" s="15"/>
      <c r="L215" s="15"/>
      <c r="M215" s="16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</row>
    <row r="216" spans="1:110" hidden="1" outlineLevel="1">
      <c r="A216" s="94" t="s">
        <v>74</v>
      </c>
      <c r="B216" s="95" t="str">
        <f>kod!B31</f>
        <v>II. sziget, bal közép</v>
      </c>
      <c r="C216" s="95" t="str">
        <f>kod!C31</f>
        <v>Carp Team Blankbrothers</v>
      </c>
      <c r="D216" s="103">
        <f t="shared" si="68"/>
        <v>0</v>
      </c>
      <c r="E216" s="97">
        <f t="shared" si="69"/>
        <v>0</v>
      </c>
      <c r="F216" s="96">
        <f t="shared" si="53"/>
        <v>0</v>
      </c>
      <c r="G216" s="92">
        <f>MAX(J216:BA216)</f>
        <v>0</v>
      </c>
      <c r="H216" s="92"/>
      <c r="I216" s="98" t="s">
        <v>18</v>
      </c>
      <c r="J216" s="15"/>
      <c r="K216" s="15"/>
      <c r="L216" s="15"/>
      <c r="M216" s="16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</row>
    <row r="217" spans="1:110" collapsed="1">
      <c r="A217" s="99" t="s">
        <v>75</v>
      </c>
      <c r="B217" s="100" t="str">
        <f>kod!B32</f>
        <v>II. sziget, közép</v>
      </c>
      <c r="C217" s="100" t="str">
        <f>kod!C32</f>
        <v>Bait Bait Hungary</v>
      </c>
      <c r="D217" s="101">
        <f>SUM(D218:D223)</f>
        <v>84.2</v>
      </c>
      <c r="E217" s="93">
        <f>SUM(E218:E223)</f>
        <v>9</v>
      </c>
      <c r="F217" s="92">
        <f t="shared" si="53"/>
        <v>9.3555555555555561</v>
      </c>
      <c r="G217" s="153">
        <f>MAX(G218:G223)</f>
        <v>14.375</v>
      </c>
      <c r="H217" s="153">
        <f>H221</f>
        <v>0</v>
      </c>
      <c r="I217" s="102" t="s">
        <v>19</v>
      </c>
      <c r="J217" s="105">
        <f>COUNTIFS($J218:$BB223,"&gt;9,99",$J218:$BB223,"&lt;20")</f>
        <v>3</v>
      </c>
      <c r="K217" s="105">
        <f>COUNTIFS($J218:$BB223,"&gt;19,99")</f>
        <v>0</v>
      </c>
      <c r="L217" s="105">
        <f>COUNTIFS($J221:$BA221,"&gt;4,99",$J221:$BA221,"&lt;9,99")</f>
        <v>0</v>
      </c>
      <c r="M217" s="105">
        <f>COUNTIFS($J221:$BB221,"&gt;9,99")</f>
        <v>0</v>
      </c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</row>
    <row r="218" spans="1:110" hidden="1" outlineLevel="1">
      <c r="A218" s="94" t="s">
        <v>75</v>
      </c>
      <c r="B218" s="95" t="str">
        <f>kod!B32</f>
        <v>II. sziget, közép</v>
      </c>
      <c r="C218" s="95" t="str">
        <f>kod!C32</f>
        <v>Bait Bait Hungary</v>
      </c>
      <c r="D218" s="103">
        <f t="shared" ref="D218:D223" si="70">SUM(J218:AZ218)</f>
        <v>20.125</v>
      </c>
      <c r="E218" s="97">
        <f t="shared" ref="E218:E223" si="71">COUNT(J218:AZ218)</f>
        <v>2</v>
      </c>
      <c r="F218" s="96">
        <f t="shared" si="53"/>
        <v>10.0625</v>
      </c>
      <c r="G218" s="92">
        <f>MAX(J218:BA218)</f>
        <v>11.475</v>
      </c>
      <c r="H218" s="92"/>
      <c r="I218" s="98" t="s">
        <v>13</v>
      </c>
      <c r="J218" s="15">
        <v>11.475</v>
      </c>
      <c r="K218" s="15">
        <v>8.65</v>
      </c>
      <c r="L218" s="15"/>
      <c r="M218" s="16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</row>
    <row r="219" spans="1:110" hidden="1" outlineLevel="1">
      <c r="A219" s="94" t="s">
        <v>75</v>
      </c>
      <c r="B219" s="95" t="str">
        <f>kod!B32</f>
        <v>II. sziget, közép</v>
      </c>
      <c r="C219" s="95" t="str">
        <f>kod!C32</f>
        <v>Bait Bait Hungary</v>
      </c>
      <c r="D219" s="103">
        <f t="shared" si="70"/>
        <v>49.7</v>
      </c>
      <c r="E219" s="97">
        <f t="shared" si="71"/>
        <v>6</v>
      </c>
      <c r="F219" s="96">
        <f t="shared" si="53"/>
        <v>8.2833333333333332</v>
      </c>
      <c r="G219" s="92">
        <f>MAX(J219:BA219)</f>
        <v>10.425000000000001</v>
      </c>
      <c r="H219" s="92"/>
      <c r="I219" s="98" t="s">
        <v>14</v>
      </c>
      <c r="J219" s="15">
        <v>7.55</v>
      </c>
      <c r="K219" s="15">
        <v>10.425000000000001</v>
      </c>
      <c r="L219" s="15">
        <v>7.2249999999999996</v>
      </c>
      <c r="M219" s="16">
        <v>7.75</v>
      </c>
      <c r="N219" s="15">
        <v>7.5750000000000002</v>
      </c>
      <c r="O219" s="15">
        <v>9.1750000000000007</v>
      </c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</row>
    <row r="220" spans="1:110" hidden="1" outlineLevel="1">
      <c r="A220" s="94" t="s">
        <v>75</v>
      </c>
      <c r="B220" s="95" t="str">
        <f>kod!B32</f>
        <v>II. sziget, közép</v>
      </c>
      <c r="C220" s="95" t="str">
        <f>kod!C32</f>
        <v>Bait Bait Hungary</v>
      </c>
      <c r="D220" s="103">
        <f t="shared" si="70"/>
        <v>14.375</v>
      </c>
      <c r="E220" s="97">
        <f t="shared" si="71"/>
        <v>1</v>
      </c>
      <c r="F220" s="96">
        <f t="shared" si="53"/>
        <v>14.375</v>
      </c>
      <c r="G220" s="92">
        <f>MAX(J220:BA220)</f>
        <v>14.375</v>
      </c>
      <c r="H220" s="92"/>
      <c r="I220" s="98" t="s">
        <v>15</v>
      </c>
      <c r="J220" s="15">
        <v>14.375</v>
      </c>
      <c r="K220" s="15"/>
      <c r="L220" s="15"/>
      <c r="M220" s="16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</row>
    <row r="221" spans="1:110" hidden="1" outlineLevel="1">
      <c r="A221" s="94" t="s">
        <v>75</v>
      </c>
      <c r="B221" s="95" t="str">
        <f>kod!B32</f>
        <v>II. sziget, közép</v>
      </c>
      <c r="C221" s="95" t="str">
        <f>kod!C32</f>
        <v>Bait Bait Hungary</v>
      </c>
      <c r="D221" s="103">
        <f t="shared" si="70"/>
        <v>0</v>
      </c>
      <c r="E221" s="97">
        <f t="shared" si="71"/>
        <v>0</v>
      </c>
      <c r="F221" s="96">
        <f t="shared" si="53"/>
        <v>0</v>
      </c>
      <c r="G221" s="92"/>
      <c r="H221" s="92">
        <f>MAX(J221:AZ221)</f>
        <v>0</v>
      </c>
      <c r="I221" s="98" t="s">
        <v>16</v>
      </c>
      <c r="J221" s="15"/>
      <c r="K221" s="15"/>
      <c r="L221" s="15"/>
      <c r="M221" s="16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</row>
    <row r="222" spans="1:110" hidden="1" outlineLevel="1">
      <c r="A222" s="94" t="s">
        <v>75</v>
      </c>
      <c r="B222" s="95" t="str">
        <f>kod!B32</f>
        <v>II. sziget, közép</v>
      </c>
      <c r="C222" s="95" t="str">
        <f>kod!C32</f>
        <v>Bait Bait Hungary</v>
      </c>
      <c r="D222" s="103">
        <f t="shared" si="70"/>
        <v>0</v>
      </c>
      <c r="E222" s="97">
        <f t="shared" si="71"/>
        <v>0</v>
      </c>
      <c r="F222" s="96">
        <f t="shared" si="53"/>
        <v>0</v>
      </c>
      <c r="G222" s="92">
        <f>MAX(J222:BA222)</f>
        <v>0</v>
      </c>
      <c r="H222" s="92"/>
      <c r="I222" s="98" t="s">
        <v>17</v>
      </c>
      <c r="J222" s="15"/>
      <c r="K222" s="15"/>
      <c r="L222" s="15"/>
      <c r="M222" s="1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</row>
    <row r="223" spans="1:110" hidden="1" outlineLevel="1">
      <c r="A223" s="94" t="s">
        <v>75</v>
      </c>
      <c r="B223" s="95" t="str">
        <f>kod!B32</f>
        <v>II. sziget, közép</v>
      </c>
      <c r="C223" s="95" t="str">
        <f>kod!C32</f>
        <v>Bait Bait Hungary</v>
      </c>
      <c r="D223" s="103">
        <f t="shared" si="70"/>
        <v>0</v>
      </c>
      <c r="E223" s="97">
        <f t="shared" si="71"/>
        <v>0</v>
      </c>
      <c r="F223" s="96">
        <f t="shared" si="53"/>
        <v>0</v>
      </c>
      <c r="G223" s="92">
        <f>MAX(J223:BA223)</f>
        <v>0</v>
      </c>
      <c r="H223" s="92"/>
      <c r="I223" s="98" t="s">
        <v>18</v>
      </c>
      <c r="J223" s="15"/>
      <c r="K223" s="15"/>
      <c r="L223" s="15"/>
      <c r="M223" s="16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</row>
    <row r="224" spans="1:110" collapsed="1">
      <c r="A224" s="99" t="s">
        <v>76</v>
      </c>
      <c r="B224" s="100" t="str">
        <f>kod!B33</f>
        <v>II. sziget, jobb közép</v>
      </c>
      <c r="C224" s="100" t="str">
        <f>kod!C33</f>
        <v>Acroft Illusive Bait Me</v>
      </c>
      <c r="D224" s="101">
        <f>SUM(D225:D230)</f>
        <v>32.200000000000003</v>
      </c>
      <c r="E224" s="107">
        <f>SUM(E225:E230)</f>
        <v>3</v>
      </c>
      <c r="F224" s="101">
        <f t="shared" si="53"/>
        <v>10.733333333333334</v>
      </c>
      <c r="G224" s="153">
        <f>MAX(G225:G230)</f>
        <v>16.125</v>
      </c>
      <c r="H224" s="153">
        <f>H228</f>
        <v>0</v>
      </c>
      <c r="I224" s="102" t="s">
        <v>19</v>
      </c>
      <c r="J224" s="105">
        <f>COUNTIFS($J225:$BB230,"&gt;9,99",$J225:$BB230,"&lt;20")</f>
        <v>1</v>
      </c>
      <c r="K224" s="105">
        <f>COUNTIFS($J225:$BB230,"&gt;19,99")</f>
        <v>0</v>
      </c>
      <c r="L224" s="105">
        <f>COUNTIFS($J228:$BA228,"&gt;4,99",$J228:$BA228,"&lt;9,99")</f>
        <v>0</v>
      </c>
      <c r="M224" s="105">
        <f>COUNTIFS($J228:$BB228,"&gt;9,99")</f>
        <v>0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</row>
    <row r="225" spans="1:110" hidden="1" outlineLevel="1">
      <c r="A225" s="94" t="s">
        <v>76</v>
      </c>
      <c r="B225" s="95" t="str">
        <f>kod!B33</f>
        <v>II. sziget, jobb közép</v>
      </c>
      <c r="C225" s="95" t="str">
        <f>kod!C33</f>
        <v>Acroft Illusive Bait Me</v>
      </c>
      <c r="D225" s="96">
        <f t="shared" ref="D225:D230" si="72">SUM(J225:AZ225)</f>
        <v>16.125</v>
      </c>
      <c r="E225" s="97">
        <f t="shared" ref="E225:E230" si="73">COUNT(J225:AZ225)</f>
        <v>1</v>
      </c>
      <c r="F225" s="96">
        <f t="shared" si="53"/>
        <v>16.125</v>
      </c>
      <c r="G225" s="92">
        <f>MAX(J225:BA225)</f>
        <v>16.125</v>
      </c>
      <c r="H225" s="92"/>
      <c r="I225" s="106" t="s">
        <v>13</v>
      </c>
      <c r="J225" s="15">
        <v>16.125</v>
      </c>
      <c r="K225" s="15"/>
      <c r="L225" s="15"/>
      <c r="M225" s="16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</row>
    <row r="226" spans="1:110" hidden="1" outlineLevel="1">
      <c r="A226" s="94" t="s">
        <v>76</v>
      </c>
      <c r="B226" s="95" t="str">
        <f>kod!B33</f>
        <v>II. sziget, jobb közép</v>
      </c>
      <c r="C226" s="95" t="str">
        <f>kod!C33</f>
        <v>Acroft Illusive Bait Me</v>
      </c>
      <c r="D226" s="103">
        <f t="shared" si="72"/>
        <v>16.074999999999999</v>
      </c>
      <c r="E226" s="97">
        <f t="shared" si="73"/>
        <v>2</v>
      </c>
      <c r="F226" s="96">
        <f t="shared" ref="F226:F237" si="74">IF(E226=0,0,D226/E226)</f>
        <v>8.0374999999999996</v>
      </c>
      <c r="G226" s="92">
        <f>MAX(J226:BA226)</f>
        <v>8.5</v>
      </c>
      <c r="H226" s="92"/>
      <c r="I226" s="98" t="s">
        <v>14</v>
      </c>
      <c r="J226" s="15">
        <v>8.5</v>
      </c>
      <c r="K226" s="15">
        <v>7.5750000000000002</v>
      </c>
      <c r="L226" s="15"/>
      <c r="M226" s="16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</row>
    <row r="227" spans="1:110" hidden="1" outlineLevel="1">
      <c r="A227" s="94" t="s">
        <v>76</v>
      </c>
      <c r="B227" s="95" t="str">
        <f>kod!B33</f>
        <v>II. sziget, jobb közép</v>
      </c>
      <c r="C227" s="95" t="str">
        <f>kod!C33</f>
        <v>Acroft Illusive Bait Me</v>
      </c>
      <c r="D227" s="103">
        <f t="shared" si="72"/>
        <v>0</v>
      </c>
      <c r="E227" s="97">
        <f t="shared" si="73"/>
        <v>0</v>
      </c>
      <c r="F227" s="96">
        <f t="shared" si="74"/>
        <v>0</v>
      </c>
      <c r="G227" s="92">
        <f>MAX(J227:BA227)</f>
        <v>0</v>
      </c>
      <c r="H227" s="92"/>
      <c r="I227" s="98" t="s">
        <v>15</v>
      </c>
      <c r="J227" s="15"/>
      <c r="K227" s="15"/>
      <c r="L227" s="15"/>
      <c r="M227" s="16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</row>
    <row r="228" spans="1:110" hidden="1" outlineLevel="1">
      <c r="A228" s="94" t="s">
        <v>76</v>
      </c>
      <c r="B228" s="95" t="str">
        <f>kod!B33</f>
        <v>II. sziget, jobb közép</v>
      </c>
      <c r="C228" s="95" t="str">
        <f>kod!C33</f>
        <v>Acroft Illusive Bait Me</v>
      </c>
      <c r="D228" s="103">
        <f t="shared" si="72"/>
        <v>0</v>
      </c>
      <c r="E228" s="97">
        <f t="shared" si="73"/>
        <v>0</v>
      </c>
      <c r="F228" s="96">
        <f t="shared" si="74"/>
        <v>0</v>
      </c>
      <c r="G228" s="92"/>
      <c r="H228" s="92">
        <f>MAX(J228:AZ228)</f>
        <v>0</v>
      </c>
      <c r="I228" s="98" t="s">
        <v>16</v>
      </c>
      <c r="J228" s="15"/>
      <c r="K228" s="15"/>
      <c r="L228" s="15"/>
      <c r="M228" s="16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</row>
    <row r="229" spans="1:110" hidden="1" outlineLevel="1">
      <c r="A229" s="94" t="s">
        <v>76</v>
      </c>
      <c r="B229" s="95" t="str">
        <f>kod!B33</f>
        <v>II. sziget, jobb közép</v>
      </c>
      <c r="C229" s="95" t="str">
        <f>kod!C33</f>
        <v>Acroft Illusive Bait Me</v>
      </c>
      <c r="D229" s="103">
        <f t="shared" si="72"/>
        <v>0</v>
      </c>
      <c r="E229" s="97">
        <f t="shared" si="73"/>
        <v>0</v>
      </c>
      <c r="F229" s="96">
        <f t="shared" si="74"/>
        <v>0</v>
      </c>
      <c r="G229" s="92">
        <f>MAX(J229:BA229)</f>
        <v>0</v>
      </c>
      <c r="H229" s="92"/>
      <c r="I229" s="98" t="s">
        <v>17</v>
      </c>
      <c r="J229" s="15"/>
      <c r="K229" s="15"/>
      <c r="L229" s="15"/>
      <c r="M229" s="16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</row>
    <row r="230" spans="1:110" hidden="1" outlineLevel="1">
      <c r="A230" s="94" t="s">
        <v>76</v>
      </c>
      <c r="B230" s="95" t="str">
        <f>kod!B33</f>
        <v>II. sziget, jobb közép</v>
      </c>
      <c r="C230" s="95" t="str">
        <f>kod!C33</f>
        <v>Acroft Illusive Bait Me</v>
      </c>
      <c r="D230" s="103">
        <f t="shared" si="72"/>
        <v>0</v>
      </c>
      <c r="E230" s="97">
        <f t="shared" si="73"/>
        <v>0</v>
      </c>
      <c r="F230" s="96">
        <f t="shared" si="74"/>
        <v>0</v>
      </c>
      <c r="G230" s="92">
        <f>MAX(J230:BA230)</f>
        <v>0</v>
      </c>
      <c r="H230" s="92"/>
      <c r="I230" s="98" t="s">
        <v>18</v>
      </c>
      <c r="J230" s="15"/>
      <c r="K230" s="15"/>
      <c r="L230" s="15"/>
      <c r="M230" s="16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</row>
    <row r="231" spans="1:110" collapsed="1">
      <c r="A231" s="99" t="s">
        <v>170</v>
      </c>
      <c r="B231" s="100" t="str">
        <f>kod!B34</f>
        <v>II. sziget, jobb</v>
      </c>
      <c r="C231" s="100" t="str">
        <f>kod!C34</f>
        <v>Vaslui Carp Team</v>
      </c>
      <c r="D231" s="101">
        <f>SUM(D232:D237)</f>
        <v>91.674999999999997</v>
      </c>
      <c r="E231" s="107">
        <f>SUM(E232:E237)</f>
        <v>16</v>
      </c>
      <c r="F231" s="101">
        <f t="shared" si="74"/>
        <v>5.7296874999999998</v>
      </c>
      <c r="G231" s="153">
        <f>MAX(G232:G237)</f>
        <v>12.45</v>
      </c>
      <c r="H231" s="153">
        <f>H235</f>
        <v>0</v>
      </c>
      <c r="I231" s="102" t="s">
        <v>19</v>
      </c>
      <c r="J231" s="105">
        <f>COUNTIFS($J232:$BB237,"&gt;9,99",$J232:$BB237,"&lt;20")</f>
        <v>1</v>
      </c>
      <c r="K231" s="105">
        <f>COUNTIFS($J232:$BB237,"&gt;19,99")</f>
        <v>0</v>
      </c>
      <c r="L231" s="105">
        <f>COUNTIFS($J235:$BA235,"&gt;4,99",$J235:$BA235,"&lt;9,99")</f>
        <v>0</v>
      </c>
      <c r="M231" s="105">
        <f>COUNTIFS($J235:$BB235,"&gt;9,99")</f>
        <v>0</v>
      </c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</row>
    <row r="232" spans="1:110" hidden="1" outlineLevel="1">
      <c r="A232" s="94" t="s">
        <v>170</v>
      </c>
      <c r="B232" s="95" t="str">
        <f>kod!B34</f>
        <v>II. sziget, jobb</v>
      </c>
      <c r="C232" s="95" t="str">
        <f>kod!C34</f>
        <v>Vaslui Carp Team</v>
      </c>
      <c r="D232" s="96">
        <f t="shared" ref="D232:D237" si="75">SUM(J232:AZ232)</f>
        <v>36.099999999999994</v>
      </c>
      <c r="E232" s="97">
        <f t="shared" ref="E232:E237" si="76">COUNT(J232:AZ232)</f>
        <v>5</v>
      </c>
      <c r="F232" s="96">
        <f t="shared" si="74"/>
        <v>7.2199999999999989</v>
      </c>
      <c r="G232" s="92">
        <f>MAX(J232:BA232)</f>
        <v>8.25</v>
      </c>
      <c r="H232" s="92"/>
      <c r="I232" s="106" t="s">
        <v>13</v>
      </c>
      <c r="J232" s="15">
        <v>8.25</v>
      </c>
      <c r="K232" s="15">
        <v>6.5250000000000004</v>
      </c>
      <c r="L232" s="15">
        <v>5.8</v>
      </c>
      <c r="M232" s="16">
        <v>7.45</v>
      </c>
      <c r="N232" s="15">
        <v>8.0749999999999993</v>
      </c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</row>
    <row r="233" spans="1:110" hidden="1" outlineLevel="1">
      <c r="A233" s="94" t="s">
        <v>170</v>
      </c>
      <c r="B233" s="95" t="str">
        <f>kod!B34</f>
        <v>II. sziget, jobb</v>
      </c>
      <c r="C233" s="95" t="str">
        <f>kod!C34</f>
        <v>Vaslui Carp Team</v>
      </c>
      <c r="D233" s="103">
        <f t="shared" si="75"/>
        <v>55.575000000000003</v>
      </c>
      <c r="E233" s="97">
        <f t="shared" si="76"/>
        <v>11</v>
      </c>
      <c r="F233" s="96">
        <f t="shared" si="74"/>
        <v>5.0522727272727277</v>
      </c>
      <c r="G233" s="92">
        <f>MAX(J233:BA233)</f>
        <v>12.45</v>
      </c>
      <c r="H233" s="92"/>
      <c r="I233" s="98" t="s">
        <v>14</v>
      </c>
      <c r="J233" s="15">
        <v>9.9499999999999993</v>
      </c>
      <c r="K233" s="15">
        <v>6.0750000000000002</v>
      </c>
      <c r="L233" s="15">
        <v>1.05</v>
      </c>
      <c r="M233" s="16">
        <v>1.075</v>
      </c>
      <c r="N233" s="15">
        <v>1.1000000000000001</v>
      </c>
      <c r="O233" s="15">
        <v>3.4249999999999998</v>
      </c>
      <c r="P233" s="15">
        <v>8.875</v>
      </c>
      <c r="Q233" s="15">
        <v>2.4</v>
      </c>
      <c r="R233" s="15">
        <v>12.45</v>
      </c>
      <c r="S233" s="15">
        <v>5.75</v>
      </c>
      <c r="T233" s="15">
        <v>3.4249999999999998</v>
      </c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</row>
    <row r="234" spans="1:110" hidden="1" outlineLevel="1">
      <c r="A234" s="94" t="s">
        <v>170</v>
      </c>
      <c r="B234" s="95" t="str">
        <f>kod!B34</f>
        <v>II. sziget, jobb</v>
      </c>
      <c r="C234" s="95" t="str">
        <f>kod!C34</f>
        <v>Vaslui Carp Team</v>
      </c>
      <c r="D234" s="103">
        <f t="shared" si="75"/>
        <v>0</v>
      </c>
      <c r="E234" s="97">
        <f t="shared" si="76"/>
        <v>0</v>
      </c>
      <c r="F234" s="96">
        <f t="shared" si="74"/>
        <v>0</v>
      </c>
      <c r="G234" s="92">
        <f>MAX(J234:BA234)</f>
        <v>0</v>
      </c>
      <c r="H234" s="92"/>
      <c r="I234" s="98" t="s">
        <v>15</v>
      </c>
      <c r="J234" s="15"/>
      <c r="K234" s="15"/>
      <c r="L234" s="15"/>
      <c r="M234" s="16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</row>
    <row r="235" spans="1:110" hidden="1" outlineLevel="1">
      <c r="A235" s="94" t="s">
        <v>170</v>
      </c>
      <c r="B235" s="95" t="str">
        <f>kod!B34</f>
        <v>II. sziget, jobb</v>
      </c>
      <c r="C235" s="95" t="str">
        <f>kod!C34</f>
        <v>Vaslui Carp Team</v>
      </c>
      <c r="D235" s="103">
        <f t="shared" si="75"/>
        <v>0</v>
      </c>
      <c r="E235" s="97">
        <f t="shared" si="76"/>
        <v>0</v>
      </c>
      <c r="F235" s="96">
        <f t="shared" si="74"/>
        <v>0</v>
      </c>
      <c r="G235" s="92"/>
      <c r="H235" s="92">
        <f>MAX(J235:AZ235)</f>
        <v>0</v>
      </c>
      <c r="I235" s="98" t="s">
        <v>16</v>
      </c>
      <c r="J235" s="15"/>
      <c r="K235" s="15"/>
      <c r="L235" s="15"/>
      <c r="M235" s="16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</row>
    <row r="236" spans="1:110" hidden="1" outlineLevel="1">
      <c r="A236" s="94" t="s">
        <v>170</v>
      </c>
      <c r="B236" s="95" t="str">
        <f>kod!B34</f>
        <v>II. sziget, jobb</v>
      </c>
      <c r="C236" s="95" t="str">
        <f>kod!C34</f>
        <v>Vaslui Carp Team</v>
      </c>
      <c r="D236" s="103">
        <f t="shared" si="75"/>
        <v>0</v>
      </c>
      <c r="E236" s="97">
        <f t="shared" si="76"/>
        <v>0</v>
      </c>
      <c r="F236" s="96">
        <f t="shared" si="74"/>
        <v>0</v>
      </c>
      <c r="G236" s="92">
        <f>MAX(J236:BA236)</f>
        <v>0</v>
      </c>
      <c r="H236" s="92"/>
      <c r="I236" s="98" t="s">
        <v>17</v>
      </c>
      <c r="J236" s="15"/>
      <c r="K236" s="15"/>
      <c r="L236" s="15"/>
      <c r="M236" s="16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</row>
    <row r="237" spans="1:110" hidden="1" outlineLevel="1">
      <c r="A237" s="94" t="s">
        <v>170</v>
      </c>
      <c r="B237" s="95" t="str">
        <f>kod!B34</f>
        <v>II. sziget, jobb</v>
      </c>
      <c r="C237" s="95" t="str">
        <f>kod!C34</f>
        <v>Vaslui Carp Team</v>
      </c>
      <c r="D237" s="103">
        <f t="shared" si="75"/>
        <v>0</v>
      </c>
      <c r="E237" s="97">
        <f t="shared" si="76"/>
        <v>0</v>
      </c>
      <c r="F237" s="96">
        <f t="shared" si="74"/>
        <v>0</v>
      </c>
      <c r="G237" s="92">
        <f>MAX(J237:BA237)</f>
        <v>0</v>
      </c>
      <c r="H237" s="92"/>
      <c r="I237" s="98" t="s">
        <v>18</v>
      </c>
      <c r="J237" s="15"/>
      <c r="K237" s="15"/>
      <c r="L237" s="15"/>
      <c r="M237" s="16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</row>
    <row r="238" spans="1:110">
      <c r="A238" s="108"/>
      <c r="B238" s="109"/>
      <c r="C238" s="20" t="s">
        <v>8</v>
      </c>
      <c r="D238" s="21">
        <f>SUM(D7,D14,D21,D28,D35,D42,D49,D56,D63,D70,D77,D84,D91,D98,D105,D112,D119,D126,D133,D140,D147,D154,D161,D168,D175,D182,D189,D196,D203,D210,D217,D224,D231)</f>
        <v>1660.7749999999999</v>
      </c>
      <c r="E238" s="22">
        <f>SUM(E7,E14,E21,E28,E35,E42,E49,E56,E63,E70,E77,E84,E91,E98,E105,E112,E119,E126,E133,E140,E147,E154,E161,E168,E175,E182,E189,E196,E203,E210,E217,E224,E231)</f>
        <v>191</v>
      </c>
      <c r="F238" s="21">
        <f>IF(E238=0,0,D238/E238)</f>
        <v>8.6951570680628265</v>
      </c>
      <c r="G238" s="21"/>
      <c r="H238" s="21"/>
      <c r="I238" s="23"/>
      <c r="J238" s="24">
        <f>SUM(J7,J14,J21,J28,J35,J42,J49,J56,J63,J70,J77,J84,J91,J98,J105,J112,J119,J126,J133,J140,J147,J154,J161,J168,J175,J182,J189,J196,J203,J210,J217,J224,J231)</f>
        <v>58</v>
      </c>
      <c r="K238" s="24">
        <f>SUM(K7,K14,K21,K28,K35,K42,K49,K56,K63,K70,K77,K84,K91,K98,K105,K112,K119,K126,K133,K140,K147,K154,K161,K168,K175,K182,K189,K196,K203,K210,K217,K224,K231)</f>
        <v>1</v>
      </c>
      <c r="L238" s="24">
        <f t="shared" ref="L238:M238" si="77">SUM(L7,L14,L21,L28,L35,L42,L49,L56,L63,L70,L77,L84,L91,L98,L105,L112,L119,L126,L133,L140,L147,L154,L161,L168,L175,L182,L189,L196,L203,L210,L217,L224,L231)</f>
        <v>4</v>
      </c>
      <c r="M238" s="24">
        <f t="shared" si="77"/>
        <v>4</v>
      </c>
    </row>
  </sheetData>
  <sheetProtection formatCells="0" formatColumns="0" formatRows="0" insertHyperlinks="0" sort="0" autoFilter="0" pivotTables="0"/>
  <dataConsolidate function="max">
    <dataRefs count="1">
      <dataRef ref="A2:G226" sheet="szakasz1"/>
    </dataRefs>
  </dataConsolidate>
  <mergeCells count="5">
    <mergeCell ref="A1:M1"/>
    <mergeCell ref="A2:M2"/>
    <mergeCell ref="A3:M3"/>
    <mergeCell ref="A4:M4"/>
    <mergeCell ref="A5:M5"/>
  </mergeCells>
  <conditionalFormatting sqref="G7:G230">
    <cfRule type="top10" dxfId="56" priority="11" rank="1"/>
  </conditionalFormatting>
  <conditionalFormatting sqref="H7:H230">
    <cfRule type="top10" dxfId="55" priority="10" rank="1"/>
  </conditionalFormatting>
  <conditionalFormatting sqref="G7:G237">
    <cfRule type="top10" dxfId="54" priority="9" rank="1"/>
  </conditionalFormatting>
  <conditionalFormatting sqref="H7:H237">
    <cfRule type="top10" dxfId="53" priority="8" rank="1"/>
  </conditionalFormatting>
  <conditionalFormatting sqref="J7:M7 J14:M14 J21:M21 J28:M28 J35:M35 J42:M42 J49:M49 J56:M56 J63:M63 J70:M70 J77:M77">
    <cfRule type="cellIs" dxfId="52" priority="5" operator="equal">
      <formula>0</formula>
    </cfRule>
  </conditionalFormatting>
  <conditionalFormatting sqref="J84:M84 J91:M91 J98:M98 J105:M105 J112:M112 J119:M119 J126:M126 J133:M133 J140:M140 J147:M147 J154:M154">
    <cfRule type="cellIs" dxfId="51" priority="4" operator="equal">
      <formula>0</formula>
    </cfRule>
  </conditionalFormatting>
  <conditionalFormatting sqref="J161:M161 J168:M168 J175:M175 J182:M182 J189:M189 J196:M196 J203:M203 J210:M210 J217:M217 J224:M224 J231:M231">
    <cfRule type="cellIs" dxfId="50" priority="3" operator="equal">
      <formula>0</formula>
    </cfRule>
  </conditionalFormatting>
  <conditionalFormatting sqref="J8:BZ10 J12:BZ13 J15:BZ17 J19:BZ20 J22:BZ24 J26:BZ27 J29:BZ31 J33:BZ34 J36:BZ38 J40:BZ41 J43:BZ45 J47:BZ48 J50:BZ52 J54:BZ55 J57:BZ59 J61:BZ62 J64:BZ66 J68:BZ69 J71:BZ73 J75:BZ76 J78:BZ80 J82:BZ83 J85:BZ87 J89:BZ90 J92:BZ94 J96:BZ97 J99:BZ101 J103:BZ104 J106:BZ108 J110:BZ111 J113:BZ115 J117:BZ118 J120:BZ122 J124:BZ125 J127:BZ129 J131:BZ132 J134:BZ136 J138:BZ139 J141:BZ143 J145:BZ146 J148:BZ150 J152:BZ153 J155:BZ157 J159:BZ160 J162:BZ164 J166:BZ167 J169:BZ171 J173:BZ174 J176:BZ178 J180:BZ181 J183:BZ185 J187:BZ188 J190:BZ192 J194:BZ195 J197:BZ199 J201:BZ202 J204:BZ206 J208:BZ209 J211:BZ213 J215:BZ216 J218:BZ220 J222:BZ223 J225:BZ227 J229:BZ230 J232:BZ234 J236:BZ237">
    <cfRule type="cellIs" dxfId="49" priority="1" operator="between">
      <formula>10</formula>
      <formula>19.99</formula>
    </cfRule>
    <cfRule type="cellIs" dxfId="48" priority="2" operator="greaterThan">
      <formula>19.99</formula>
    </cfRule>
  </conditionalFormatting>
  <conditionalFormatting sqref="J11:BZ11 J18:BZ18 J25:BZ25 J32:BZ32 J39:BZ39 J46:BZ46 J53:BZ53 J60:BZ60 J67:BZ67 J74:BZ74 J81:BZ81 J88:BZ88 J95:BZ95 J102:BZ102 J109:BZ109 J116:BZ116 J123:BZ123 J130:BZ130 J137:BZ137 J144:BZ144 J151:BZ151 J158:BZ158 J165:BZ165 J172:BZ172 J179:BZ179 J186:BZ186 J193:BZ193 J200:BZ200 J207:BZ207 J214:BZ214 J221:BZ221 J228:BZ228 J235:BZ235">
    <cfRule type="cellIs" dxfId="47" priority="6" operator="greaterThan">
      <formula>9.99</formula>
    </cfRule>
    <cfRule type="cellIs" dxfId="46" priority="7" operator="between">
      <formula>5</formula>
      <formula>9.99</formula>
    </cfRule>
  </conditionalFormatting>
  <printOptions horizontalCentered="1"/>
  <pageMargins left="0.31496062992125984" right="0.31496062992125984" top="0.19685039370078741" bottom="0.19685039370078741" header="0.15748031496062992" footer="0.15748031496062992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21</vt:i4>
      </vt:variant>
      <vt:variant>
        <vt:lpstr>Névvel ellátott tartományok</vt:lpstr>
      </vt:variant>
      <vt:variant>
        <vt:i4>3</vt:i4>
      </vt:variant>
    </vt:vector>
  </HeadingPairs>
  <TitlesOfParts>
    <vt:vector size="24" baseType="lpstr">
      <vt:lpstr>Ismertető</vt:lpstr>
      <vt:lpstr>kod</vt:lpstr>
      <vt:lpstr>szakasz1</vt:lpstr>
      <vt:lpstr>szakasz2</vt:lpstr>
      <vt:lpstr>szakasz3</vt:lpstr>
      <vt:lpstr>szakasz4</vt:lpstr>
      <vt:lpstr>szakasz5</vt:lpstr>
      <vt:lpstr>szakasz6</vt:lpstr>
      <vt:lpstr>szakasz7</vt:lpstr>
      <vt:lpstr>szakasz8</vt:lpstr>
      <vt:lpstr>szakasz9</vt:lpstr>
      <vt:lpstr>szakasz10</vt:lpstr>
      <vt:lpstr>Összesen</vt:lpstr>
      <vt:lpstr>Sorrend_szektoronként</vt:lpstr>
      <vt:lpstr>Fajonkénti</vt:lpstr>
      <vt:lpstr>Statisztika</vt:lpstr>
      <vt:lpstr>CsapatStat</vt:lpstr>
      <vt:lpstr>Stat_06</vt:lpstr>
      <vt:lpstr>Diagram_kg</vt:lpstr>
      <vt:lpstr>Diagram_db</vt:lpstr>
      <vt:lpstr>Össz_részletes</vt:lpstr>
      <vt:lpstr>szakasz1!_Hlk102679503</vt:lpstr>
      <vt:lpstr>Összesen!Nyomtatási_cím</vt:lpstr>
      <vt:lpstr>Sorrend_szektoronként!Nyomtatási_cím</vt:lpstr>
    </vt:vector>
  </TitlesOfParts>
  <Company>OEP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misztarkal</dc:creator>
  <cp:lastModifiedBy>Maconka</cp:lastModifiedBy>
  <cp:lastPrinted>2025-06-20T15:06:56Z</cp:lastPrinted>
  <dcterms:created xsi:type="dcterms:W3CDTF">2015-03-05T12:30:13Z</dcterms:created>
  <dcterms:modified xsi:type="dcterms:W3CDTF">2025-06-20T17:12:15Z</dcterms:modified>
</cp:coreProperties>
</file>